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_01\Desktop\SABRINA\SALÃO NOBRE E PISICOSOCIAL\PLANILHA\Planilha Orçamentária NÃO DESONERADA\"/>
    </mc:Choice>
  </mc:AlternateContent>
  <xr:revisionPtr revIDLastSave="0" documentId="8_{AC17065A-E4CF-4321-A869-F859DFAE81F8}" xr6:coauthVersionLast="46" xr6:coauthVersionMax="46" xr10:uidLastSave="{00000000-0000-0000-0000-000000000000}"/>
  <bookViews>
    <workbookView xWindow="-120" yWindow="-120" windowWidth="20730" windowHeight="11160" xr2:uid="{DCCA2980-535D-4F97-9C8C-8C7BDC713FAA}"/>
  </bookViews>
  <sheets>
    <sheet name="PLANILHA ORÇAM." sheetId="3" r:id="rId1"/>
    <sheet name="CRONOGRAMA" sheetId="2" r:id="rId2"/>
    <sheet name="MEMORIA CALC." sheetId="1" r:id="rId3"/>
    <sheet name="CPU" sheetId="5" r:id="rId4"/>
    <sheet name="COTAÇÃO" sheetId="6" r:id="rId5"/>
    <sheet name="BDI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>#REF!</definedName>
    <definedName name="_________ABR95">[1]Consultoria!#REF!</definedName>
    <definedName name="_________ABR96">[1]Consultoria!#REF!</definedName>
    <definedName name="_________ABR97">[1]Consultoria!#REF!</definedName>
    <definedName name="_________ABR98">[1]Consultoria!#REF!</definedName>
    <definedName name="_________ABR99">[1]Consultoria!#REF!</definedName>
    <definedName name="_________AGO95">[1]Consultoria!#REF!</definedName>
    <definedName name="_________AGO96">[1]Consultoria!#REF!</definedName>
    <definedName name="_________AGO97">[1]Consultoria!#REF!</definedName>
    <definedName name="_________AGO98">[1]Consultoria!#REF!</definedName>
    <definedName name="_________AGO99">[1]Consultoria!#REF!</definedName>
    <definedName name="_________DEZ94">[1]Consultoria!#REF!</definedName>
    <definedName name="_________DEZ95">[1]Consultoria!#REF!</definedName>
    <definedName name="_________DEZ96">[1]Consultoria!#REF!</definedName>
    <definedName name="_________DEZ97">[1]Consultoria!#REF!</definedName>
    <definedName name="_________DEZ98">[1]Consultoria!#REF!</definedName>
    <definedName name="_________DEZ99">[1]Consultoria!#REF!</definedName>
    <definedName name="_________FEV95">[1]Consultoria!#REF!</definedName>
    <definedName name="_________FEV96">[1]Consultoria!#REF!</definedName>
    <definedName name="_________FEV97">[1]Consultoria!#REF!</definedName>
    <definedName name="_________FEV98">[1]Consultoria!#REF!</definedName>
    <definedName name="_________FEV99">[1]Consultoria!#REF!</definedName>
    <definedName name="_________JAN95">[1]Consultoria!#REF!</definedName>
    <definedName name="_________JAN96">[1]Consultoria!#REF!</definedName>
    <definedName name="_________JAN97">[1]Consultoria!#REF!</definedName>
    <definedName name="_________JAN98">[1]Consultoria!#REF!</definedName>
    <definedName name="_________JAN99">[1]Consultoria!#REF!</definedName>
    <definedName name="_________JUL95">[1]Consultoria!#REF!</definedName>
    <definedName name="_________JUL96">[1]Consultoria!#REF!</definedName>
    <definedName name="_________JUL97">[1]Consultoria!#REF!</definedName>
    <definedName name="_________JUL98">[1]Consultoria!#REF!</definedName>
    <definedName name="_________JUL99">[1]Consultoria!#REF!</definedName>
    <definedName name="_________JUN95">[1]Consultoria!#REF!</definedName>
    <definedName name="_________JUN96">[1]Consultoria!#REF!</definedName>
    <definedName name="_________JUN97">[1]Consultoria!#REF!</definedName>
    <definedName name="_________JUN98">[1]Consultoria!#REF!</definedName>
    <definedName name="_________JUN99">[1]Consultoria!#REF!</definedName>
    <definedName name="_________MAI95">[1]Consultoria!#REF!</definedName>
    <definedName name="_________MAI96">[1]Consultoria!#REF!</definedName>
    <definedName name="_________MAI97">[1]Consultoria!#REF!</definedName>
    <definedName name="_________MAI98">[1]Consultoria!#REF!</definedName>
    <definedName name="_________MAI99">[1]Consultoria!#REF!</definedName>
    <definedName name="_________MAR95">[1]Consultoria!#REF!</definedName>
    <definedName name="_________MAR96">[1]Consultoria!#REF!</definedName>
    <definedName name="_________MAR97">[1]Consultoria!#REF!</definedName>
    <definedName name="_________MAR98">[1]Consultoria!#REF!</definedName>
    <definedName name="_________MAR99">[1]Consultoria!#REF!</definedName>
    <definedName name="_________NOV94">[1]Consultoria!#REF!</definedName>
    <definedName name="_________NOV95">[1]Consultoria!#REF!</definedName>
    <definedName name="_________NOV96">[1]Consultoria!#REF!</definedName>
    <definedName name="_________NOV97">[1]Consultoria!#REF!</definedName>
    <definedName name="_________NOV98">[1]Consultoria!#REF!</definedName>
    <definedName name="_________NOV99">[1]Consultoria!#REF!</definedName>
    <definedName name="_________OUT94">[1]Consultoria!#REF!</definedName>
    <definedName name="_________OUT95">[1]Consultoria!#REF!</definedName>
    <definedName name="_________OUT96">[1]Consultoria!#REF!</definedName>
    <definedName name="_________OUT97">[1]Consultoria!#REF!</definedName>
    <definedName name="_________OUT98">[1]Consultoria!#REF!</definedName>
    <definedName name="_________OUT99">[1]Consultoria!#REF!</definedName>
    <definedName name="_________SET94">[1]Consultoria!#REF!</definedName>
    <definedName name="_________SET95">[1]Consultoria!#REF!</definedName>
    <definedName name="_________SET96">[1]Consultoria!#REF!</definedName>
    <definedName name="_________SET97">[1]Consultoria!#REF!</definedName>
    <definedName name="_________SET98">[1]Consultoria!#REF!</definedName>
    <definedName name="_________SET99">[1]Consultoria!#REF!</definedName>
    <definedName name="________ABR95">[1]Consultoria!#REF!</definedName>
    <definedName name="________ABR96">[1]Consultoria!#REF!</definedName>
    <definedName name="________ABR97">[1]Consultoria!#REF!</definedName>
    <definedName name="________ABR98">[1]Consultoria!#REF!</definedName>
    <definedName name="________ABR99">[1]Consultoria!#REF!</definedName>
    <definedName name="________AGO95">[1]Consultoria!#REF!</definedName>
    <definedName name="________AGO96">[1]Consultoria!#REF!</definedName>
    <definedName name="________AGO97">[1]Consultoria!#REF!</definedName>
    <definedName name="________AGO98">[1]Consultoria!#REF!</definedName>
    <definedName name="________AGO99">[1]Consultoria!#REF!</definedName>
    <definedName name="________DEZ94">[1]Consultoria!#REF!</definedName>
    <definedName name="________DEZ95">[1]Consultoria!#REF!</definedName>
    <definedName name="________DEZ96">[1]Consultoria!#REF!</definedName>
    <definedName name="________DEZ97">[1]Consultoria!#REF!</definedName>
    <definedName name="________DEZ98">[1]Consultoria!#REF!</definedName>
    <definedName name="________DEZ99">[1]Consultoria!#REF!</definedName>
    <definedName name="________FEV95">[1]Consultoria!#REF!</definedName>
    <definedName name="________FEV96">[1]Consultoria!#REF!</definedName>
    <definedName name="________FEV97">[1]Consultoria!#REF!</definedName>
    <definedName name="________FEV98">[1]Consultoria!#REF!</definedName>
    <definedName name="________FEV99">[1]Consultoria!#REF!</definedName>
    <definedName name="________JAN95">[1]Consultoria!#REF!</definedName>
    <definedName name="________JAN96">[1]Consultoria!#REF!</definedName>
    <definedName name="________JAN97">[1]Consultoria!#REF!</definedName>
    <definedName name="________JAN98">[1]Consultoria!#REF!</definedName>
    <definedName name="________JAN99">[1]Consultoria!#REF!</definedName>
    <definedName name="________JUL95">[1]Consultoria!#REF!</definedName>
    <definedName name="________JUL96">[1]Consultoria!#REF!</definedName>
    <definedName name="________JUL97">[1]Consultoria!#REF!</definedName>
    <definedName name="________JUL98">[1]Consultoria!#REF!</definedName>
    <definedName name="________JUL99">[1]Consultoria!#REF!</definedName>
    <definedName name="________JUN95">[1]Consultoria!#REF!</definedName>
    <definedName name="________JUN96">[1]Consultoria!#REF!</definedName>
    <definedName name="________JUN97">[1]Consultoria!#REF!</definedName>
    <definedName name="________JUN98">[1]Consultoria!#REF!</definedName>
    <definedName name="________JUN99">[1]Consultoria!#REF!</definedName>
    <definedName name="________MAI95">[1]Consultoria!#REF!</definedName>
    <definedName name="________MAI96">[1]Consultoria!#REF!</definedName>
    <definedName name="________MAI97">[1]Consultoria!#REF!</definedName>
    <definedName name="________MAI98">[1]Consultoria!#REF!</definedName>
    <definedName name="________MAI99">[1]Consultoria!#REF!</definedName>
    <definedName name="________MAR95">[1]Consultoria!#REF!</definedName>
    <definedName name="________MAR96">[1]Consultoria!#REF!</definedName>
    <definedName name="________MAR97">[1]Consultoria!#REF!</definedName>
    <definedName name="________MAR98">[1]Consultoria!#REF!</definedName>
    <definedName name="________MAR99">[1]Consultoria!#REF!</definedName>
    <definedName name="________NOV94">[1]Consultoria!#REF!</definedName>
    <definedName name="________NOV95">[1]Consultoria!#REF!</definedName>
    <definedName name="________NOV96">[1]Consultoria!#REF!</definedName>
    <definedName name="________NOV97">[1]Consultoria!#REF!</definedName>
    <definedName name="________NOV98">[1]Consultoria!#REF!</definedName>
    <definedName name="________NOV99">[1]Consultoria!#REF!</definedName>
    <definedName name="________OUT94">[1]Consultoria!#REF!</definedName>
    <definedName name="________OUT95">[1]Consultoria!#REF!</definedName>
    <definedName name="________OUT96">[1]Consultoria!#REF!</definedName>
    <definedName name="________OUT97">[1]Consultoria!#REF!</definedName>
    <definedName name="________OUT98">[1]Consultoria!#REF!</definedName>
    <definedName name="________OUT99">[1]Consultoria!#REF!</definedName>
    <definedName name="________SET94">[1]Consultoria!#REF!</definedName>
    <definedName name="________SET95">[1]Consultoria!#REF!</definedName>
    <definedName name="________SET96">[1]Consultoria!#REF!</definedName>
    <definedName name="________SET97">[1]Consultoria!#REF!</definedName>
    <definedName name="________SET98">[1]Consultoria!#REF!</definedName>
    <definedName name="________SET99">[1]Consultoria!#REF!</definedName>
    <definedName name="_______ABR95">[1]Consultoria!#REF!</definedName>
    <definedName name="_______ABR96">[1]Consultoria!#REF!</definedName>
    <definedName name="_______ABR97">[1]Consultoria!#REF!</definedName>
    <definedName name="_______ABR98">[1]Consultoria!#REF!</definedName>
    <definedName name="_______ABR99">[1]Consultoria!#REF!</definedName>
    <definedName name="_______AGO95">[1]Consultoria!#REF!</definedName>
    <definedName name="_______AGO96">[1]Consultoria!#REF!</definedName>
    <definedName name="_______AGO97">[1]Consultoria!#REF!</definedName>
    <definedName name="_______AGO98">[1]Consultoria!#REF!</definedName>
    <definedName name="_______AGO99">[1]Consultoria!#REF!</definedName>
    <definedName name="_______DEZ94">[1]Consultoria!#REF!</definedName>
    <definedName name="_______DEZ95">[1]Consultoria!#REF!</definedName>
    <definedName name="_______DEZ96">[1]Consultoria!#REF!</definedName>
    <definedName name="_______DEZ97">[1]Consultoria!#REF!</definedName>
    <definedName name="_______DEZ98">[1]Consultoria!#REF!</definedName>
    <definedName name="_______DEZ99">[1]Consultoria!#REF!</definedName>
    <definedName name="_______FEV95">[1]Consultoria!#REF!</definedName>
    <definedName name="_______FEV96">[1]Consultoria!#REF!</definedName>
    <definedName name="_______FEV97">[1]Consultoria!#REF!</definedName>
    <definedName name="_______FEV98">[1]Consultoria!#REF!</definedName>
    <definedName name="_______FEV99">[1]Consultoria!#REF!</definedName>
    <definedName name="_______JAN95">[1]Consultoria!#REF!</definedName>
    <definedName name="_______JAN96">[1]Consultoria!#REF!</definedName>
    <definedName name="_______JAN97">[1]Consultoria!#REF!</definedName>
    <definedName name="_______JAN98">[1]Consultoria!#REF!</definedName>
    <definedName name="_______JAN99">[1]Consultoria!#REF!</definedName>
    <definedName name="_______JUL95">[1]Consultoria!#REF!</definedName>
    <definedName name="_______JUL96">[1]Consultoria!#REF!</definedName>
    <definedName name="_______JUL97">[1]Consultoria!#REF!</definedName>
    <definedName name="_______JUL98">[1]Consultoria!#REF!</definedName>
    <definedName name="_______JUL99">[1]Consultoria!#REF!</definedName>
    <definedName name="_______JUN95">[1]Consultoria!#REF!</definedName>
    <definedName name="_______JUN96">[1]Consultoria!#REF!</definedName>
    <definedName name="_______JUN97">[1]Consultoria!#REF!</definedName>
    <definedName name="_______JUN98">[1]Consultoria!#REF!</definedName>
    <definedName name="_______JUN99">[1]Consultoria!#REF!</definedName>
    <definedName name="_______MAI95">[1]Consultoria!#REF!</definedName>
    <definedName name="_______MAI96">[1]Consultoria!#REF!</definedName>
    <definedName name="_______MAI97">[1]Consultoria!#REF!</definedName>
    <definedName name="_______MAI98">[1]Consultoria!#REF!</definedName>
    <definedName name="_______MAI99">[1]Consultoria!#REF!</definedName>
    <definedName name="_______MAR95">[1]Consultoria!#REF!</definedName>
    <definedName name="_______MAR96">[1]Consultoria!#REF!</definedName>
    <definedName name="_______MAR97">[1]Consultoria!#REF!</definedName>
    <definedName name="_______MAR98">[1]Consultoria!#REF!</definedName>
    <definedName name="_______MAR99">[1]Consultoria!#REF!</definedName>
    <definedName name="_______NOV94">[1]Consultoria!#REF!</definedName>
    <definedName name="_______NOV95">[1]Consultoria!#REF!</definedName>
    <definedName name="_______NOV96">[1]Consultoria!#REF!</definedName>
    <definedName name="_______NOV97">[1]Consultoria!#REF!</definedName>
    <definedName name="_______NOV98">[1]Consultoria!#REF!</definedName>
    <definedName name="_______NOV99">[1]Consultoria!#REF!</definedName>
    <definedName name="_______OUT94">[1]Consultoria!#REF!</definedName>
    <definedName name="_______OUT95">[1]Consultoria!#REF!</definedName>
    <definedName name="_______OUT96">[1]Consultoria!#REF!</definedName>
    <definedName name="_______OUT97">[1]Consultoria!#REF!</definedName>
    <definedName name="_______OUT98">[1]Consultoria!#REF!</definedName>
    <definedName name="_______OUT99">[1]Consultoria!#REF!</definedName>
    <definedName name="_______SET94">[1]Consultoria!#REF!</definedName>
    <definedName name="_______SET95">[1]Consultoria!#REF!</definedName>
    <definedName name="_______SET96">[1]Consultoria!#REF!</definedName>
    <definedName name="_______SET97">[1]Consultoria!#REF!</definedName>
    <definedName name="_______SET98">[1]Consultoria!#REF!</definedName>
    <definedName name="_______SET99">[1]Consultoria!#REF!</definedName>
    <definedName name="______ABR95">[2]Consultoria!#REF!</definedName>
    <definedName name="______ABR96">[2]Consultoria!#REF!</definedName>
    <definedName name="______ABR97">[2]Consultoria!#REF!</definedName>
    <definedName name="______ABR98">[2]Consultoria!#REF!</definedName>
    <definedName name="______ABR99">[2]Consultoria!#REF!</definedName>
    <definedName name="______AGO95">[2]Consultoria!#REF!</definedName>
    <definedName name="______AGO96">[2]Consultoria!#REF!</definedName>
    <definedName name="______AGO97">[2]Consultoria!#REF!</definedName>
    <definedName name="______AGO98">[2]Consultoria!#REF!</definedName>
    <definedName name="______AGO99">[2]Consultoria!#REF!</definedName>
    <definedName name="______DEZ94">[2]Consultoria!#REF!</definedName>
    <definedName name="______DEZ95">[2]Consultoria!#REF!</definedName>
    <definedName name="______DEZ96">[2]Consultoria!#REF!</definedName>
    <definedName name="______DEZ97">[2]Consultoria!#REF!</definedName>
    <definedName name="______DEZ98">[2]Consultoria!#REF!</definedName>
    <definedName name="______DEZ99">[2]Consultoria!#REF!</definedName>
    <definedName name="______FEV95">[2]Consultoria!#REF!</definedName>
    <definedName name="______FEV96">[2]Consultoria!#REF!</definedName>
    <definedName name="______FEV97">[2]Consultoria!#REF!</definedName>
    <definedName name="______FEV98">[2]Consultoria!#REF!</definedName>
    <definedName name="______FEV99">[2]Consultoria!#REF!</definedName>
    <definedName name="______JAN95">[2]Consultoria!#REF!</definedName>
    <definedName name="______JAN96">[2]Consultoria!#REF!</definedName>
    <definedName name="______JAN97">[2]Consultoria!#REF!</definedName>
    <definedName name="______JAN98">[2]Consultoria!#REF!</definedName>
    <definedName name="______JAN99">[2]Consultoria!#REF!</definedName>
    <definedName name="______JUL95">[2]Consultoria!#REF!</definedName>
    <definedName name="______JUL96">[2]Consultoria!#REF!</definedName>
    <definedName name="______JUL97">[2]Consultoria!#REF!</definedName>
    <definedName name="______JUL98">[2]Consultoria!#REF!</definedName>
    <definedName name="______JUL99">[2]Consultoria!#REF!</definedName>
    <definedName name="______JUN95">[2]Consultoria!#REF!</definedName>
    <definedName name="______JUN96">[2]Consultoria!#REF!</definedName>
    <definedName name="______JUN97">[2]Consultoria!#REF!</definedName>
    <definedName name="______JUN98">[2]Consultoria!#REF!</definedName>
    <definedName name="______JUN99">[2]Consultoria!#REF!</definedName>
    <definedName name="______MAI95">[2]Consultoria!#REF!</definedName>
    <definedName name="______MAI96">[2]Consultoria!#REF!</definedName>
    <definedName name="______MAI97">[2]Consultoria!#REF!</definedName>
    <definedName name="______MAI98">[2]Consultoria!#REF!</definedName>
    <definedName name="______MAI99">[2]Consultoria!#REF!</definedName>
    <definedName name="______MAR95">[2]Consultoria!#REF!</definedName>
    <definedName name="______MAR96">[2]Consultoria!#REF!</definedName>
    <definedName name="______MAR97">[2]Consultoria!#REF!</definedName>
    <definedName name="______MAR98">[2]Consultoria!#REF!</definedName>
    <definedName name="______MAR99">[2]Consultoria!#REF!</definedName>
    <definedName name="______NOV94">[2]Consultoria!#REF!</definedName>
    <definedName name="______NOV95">[2]Consultoria!#REF!</definedName>
    <definedName name="______NOV96">[2]Consultoria!#REF!</definedName>
    <definedName name="______NOV97">[2]Consultoria!#REF!</definedName>
    <definedName name="______NOV98">[2]Consultoria!#REF!</definedName>
    <definedName name="______NOV99">[2]Consultoria!#REF!</definedName>
    <definedName name="______OUT94">[2]Consultoria!#REF!</definedName>
    <definedName name="______OUT95">[2]Consultoria!#REF!</definedName>
    <definedName name="______OUT96">[2]Consultoria!#REF!</definedName>
    <definedName name="______OUT97">[2]Consultoria!#REF!</definedName>
    <definedName name="______OUT98">[2]Consultoria!#REF!</definedName>
    <definedName name="______OUT99">[2]Consultoria!#REF!</definedName>
    <definedName name="______SET94">[2]Consultoria!#REF!</definedName>
    <definedName name="______SET95">[2]Consultoria!#REF!</definedName>
    <definedName name="______SET96">[2]Consultoria!#REF!</definedName>
    <definedName name="______SET97">[2]Consultoria!#REF!</definedName>
    <definedName name="______SET98">[2]Consultoria!#REF!</definedName>
    <definedName name="______SET99">[2]Consultoria!#REF!</definedName>
    <definedName name="______tx1">[3]PLANIL!#REF!</definedName>
    <definedName name="_____ABR95" localSheetId="3">[2]Consultoria!#REF!</definedName>
    <definedName name="_____ABR95">[1]Consultoria!#REF!</definedName>
    <definedName name="_____ABR96" localSheetId="3">[2]Consultoria!#REF!</definedName>
    <definedName name="_____ABR96">[1]Consultoria!#REF!</definedName>
    <definedName name="_____ABR97" localSheetId="3">[2]Consultoria!#REF!</definedName>
    <definedName name="_____ABR97">[1]Consultoria!#REF!</definedName>
    <definedName name="_____ABR98" localSheetId="3">[2]Consultoria!#REF!</definedName>
    <definedName name="_____ABR98">[1]Consultoria!#REF!</definedName>
    <definedName name="_____ABR99" localSheetId="3">[2]Consultoria!#REF!</definedName>
    <definedName name="_____ABR99">[1]Consultoria!#REF!</definedName>
    <definedName name="_____AGO95" localSheetId="3">[2]Consultoria!#REF!</definedName>
    <definedName name="_____AGO95">[1]Consultoria!#REF!</definedName>
    <definedName name="_____AGO96" localSheetId="3">[2]Consultoria!#REF!</definedName>
    <definedName name="_____AGO96">[1]Consultoria!#REF!</definedName>
    <definedName name="_____AGO97" localSheetId="3">[2]Consultoria!#REF!</definedName>
    <definedName name="_____AGO97">[1]Consultoria!#REF!</definedName>
    <definedName name="_____AGO98" localSheetId="3">[2]Consultoria!#REF!</definedName>
    <definedName name="_____AGO98">[1]Consultoria!#REF!</definedName>
    <definedName name="_____AGO99" localSheetId="3">[2]Consultoria!#REF!</definedName>
    <definedName name="_____AGO99">[1]Consultoria!#REF!</definedName>
    <definedName name="_____DEZ94" localSheetId="3">[2]Consultoria!#REF!</definedName>
    <definedName name="_____DEZ94">[1]Consultoria!#REF!</definedName>
    <definedName name="_____DEZ95" localSheetId="3">[2]Consultoria!#REF!</definedName>
    <definedName name="_____DEZ95">[1]Consultoria!#REF!</definedName>
    <definedName name="_____DEZ96" localSheetId="3">[2]Consultoria!#REF!</definedName>
    <definedName name="_____DEZ96">[1]Consultoria!#REF!</definedName>
    <definedName name="_____DEZ97" localSheetId="3">[2]Consultoria!#REF!</definedName>
    <definedName name="_____DEZ97">[1]Consultoria!#REF!</definedName>
    <definedName name="_____DEZ98" localSheetId="3">[2]Consultoria!#REF!</definedName>
    <definedName name="_____DEZ98">[1]Consultoria!#REF!</definedName>
    <definedName name="_____DEZ99" localSheetId="3">[2]Consultoria!#REF!</definedName>
    <definedName name="_____DEZ99">[1]Consultoria!#REF!</definedName>
    <definedName name="_____E112803">[4]Composição_Playground!#REF!</definedName>
    <definedName name="_____FEV95" localSheetId="3">[2]Consultoria!#REF!</definedName>
    <definedName name="_____FEV95">[1]Consultoria!#REF!</definedName>
    <definedName name="_____FEV96" localSheetId="3">[2]Consultoria!#REF!</definedName>
    <definedName name="_____FEV96">[1]Consultoria!#REF!</definedName>
    <definedName name="_____FEV97" localSheetId="3">[2]Consultoria!#REF!</definedName>
    <definedName name="_____FEV97">[1]Consultoria!#REF!</definedName>
    <definedName name="_____FEV98" localSheetId="3">[2]Consultoria!#REF!</definedName>
    <definedName name="_____FEV98">[1]Consultoria!#REF!</definedName>
    <definedName name="_____FEV99" localSheetId="3">[2]Consultoria!#REF!</definedName>
    <definedName name="_____FEV99">[1]Consultoria!#REF!</definedName>
    <definedName name="_____JAN95" localSheetId="3">[2]Consultoria!#REF!</definedName>
    <definedName name="_____JAN95">[1]Consultoria!#REF!</definedName>
    <definedName name="_____JAN96" localSheetId="3">[2]Consultoria!#REF!</definedName>
    <definedName name="_____JAN96">[1]Consultoria!#REF!</definedName>
    <definedName name="_____JAN97" localSheetId="3">[2]Consultoria!#REF!</definedName>
    <definedName name="_____JAN97">[1]Consultoria!#REF!</definedName>
    <definedName name="_____JAN98" localSheetId="3">[2]Consultoria!#REF!</definedName>
    <definedName name="_____JAN98">[1]Consultoria!#REF!</definedName>
    <definedName name="_____JAN99" localSheetId="3">[2]Consultoria!#REF!</definedName>
    <definedName name="_____JAN99">[1]Consultoria!#REF!</definedName>
    <definedName name="_____JUL95" localSheetId="3">[2]Consultoria!#REF!</definedName>
    <definedName name="_____JUL95">[1]Consultoria!#REF!</definedName>
    <definedName name="_____JUL96" localSheetId="3">[2]Consultoria!#REF!</definedName>
    <definedName name="_____JUL96">[1]Consultoria!#REF!</definedName>
    <definedName name="_____JUL97" localSheetId="3">[2]Consultoria!#REF!</definedName>
    <definedName name="_____JUL97">[1]Consultoria!#REF!</definedName>
    <definedName name="_____JUL98" localSheetId="3">[2]Consultoria!#REF!</definedName>
    <definedName name="_____JUL98">[1]Consultoria!#REF!</definedName>
    <definedName name="_____JUL99" localSheetId="3">[2]Consultoria!#REF!</definedName>
    <definedName name="_____JUL99">[1]Consultoria!#REF!</definedName>
    <definedName name="_____JUN95" localSheetId="3">[2]Consultoria!#REF!</definedName>
    <definedName name="_____JUN95">[1]Consultoria!#REF!</definedName>
    <definedName name="_____JUN96" localSheetId="3">[2]Consultoria!#REF!</definedName>
    <definedName name="_____JUN96">[1]Consultoria!#REF!</definedName>
    <definedName name="_____JUN97" localSheetId="3">[2]Consultoria!#REF!</definedName>
    <definedName name="_____JUN97">[1]Consultoria!#REF!</definedName>
    <definedName name="_____JUN98" localSheetId="3">[2]Consultoria!#REF!</definedName>
    <definedName name="_____JUN98">[1]Consultoria!#REF!</definedName>
    <definedName name="_____JUN99" localSheetId="3">[2]Consultoria!#REF!</definedName>
    <definedName name="_____JUN99">[1]Consultoria!#REF!</definedName>
    <definedName name="_____MAI95" localSheetId="3">[2]Consultoria!#REF!</definedName>
    <definedName name="_____MAI95">[1]Consultoria!#REF!</definedName>
    <definedName name="_____MAI96" localSheetId="3">[2]Consultoria!#REF!</definedName>
    <definedName name="_____MAI96">[1]Consultoria!#REF!</definedName>
    <definedName name="_____MAI97" localSheetId="3">[2]Consultoria!#REF!</definedName>
    <definedName name="_____MAI97">[1]Consultoria!#REF!</definedName>
    <definedName name="_____MAI98" localSheetId="3">[2]Consultoria!#REF!</definedName>
    <definedName name="_____MAI98">[1]Consultoria!#REF!</definedName>
    <definedName name="_____MAI99" localSheetId="3">[2]Consultoria!#REF!</definedName>
    <definedName name="_____MAI99">[1]Consultoria!#REF!</definedName>
    <definedName name="_____MAR95" localSheetId="3">[2]Consultoria!#REF!</definedName>
    <definedName name="_____MAR95">[1]Consultoria!#REF!</definedName>
    <definedName name="_____MAR96" localSheetId="3">[2]Consultoria!#REF!</definedName>
    <definedName name="_____MAR96">[1]Consultoria!#REF!</definedName>
    <definedName name="_____MAR97" localSheetId="3">[2]Consultoria!#REF!</definedName>
    <definedName name="_____MAR97">[1]Consultoria!#REF!</definedName>
    <definedName name="_____MAR98" localSheetId="3">[2]Consultoria!#REF!</definedName>
    <definedName name="_____MAR98">[1]Consultoria!#REF!</definedName>
    <definedName name="_____MAR99" localSheetId="3">[2]Consultoria!#REF!</definedName>
    <definedName name="_____MAR99">[1]Consultoria!#REF!</definedName>
    <definedName name="_____NOV94" localSheetId="3">[2]Consultoria!#REF!</definedName>
    <definedName name="_____NOV94">[1]Consultoria!#REF!</definedName>
    <definedName name="_____NOV95" localSheetId="3">[2]Consultoria!#REF!</definedName>
    <definedName name="_____NOV95">[1]Consultoria!#REF!</definedName>
    <definedName name="_____NOV96" localSheetId="3">[2]Consultoria!#REF!</definedName>
    <definedName name="_____NOV96">[1]Consultoria!#REF!</definedName>
    <definedName name="_____NOV97" localSheetId="3">[2]Consultoria!#REF!</definedName>
    <definedName name="_____NOV97">[1]Consultoria!#REF!</definedName>
    <definedName name="_____NOV98" localSheetId="3">[2]Consultoria!#REF!</definedName>
    <definedName name="_____NOV98">[1]Consultoria!#REF!</definedName>
    <definedName name="_____NOV99" localSheetId="3">[2]Consultoria!#REF!</definedName>
    <definedName name="_____NOV99">[1]Consultoria!#REF!</definedName>
    <definedName name="_____OUT94" localSheetId="3">[2]Consultoria!#REF!</definedName>
    <definedName name="_____OUT94">[1]Consultoria!#REF!</definedName>
    <definedName name="_____OUT95" localSheetId="3">[2]Consultoria!#REF!</definedName>
    <definedName name="_____OUT95">[1]Consultoria!#REF!</definedName>
    <definedName name="_____OUT96" localSheetId="3">[2]Consultoria!#REF!</definedName>
    <definedName name="_____OUT96">[1]Consultoria!#REF!</definedName>
    <definedName name="_____OUT97" localSheetId="3">[2]Consultoria!#REF!</definedName>
    <definedName name="_____OUT97">[1]Consultoria!#REF!</definedName>
    <definedName name="_____OUT98" localSheetId="3">[2]Consultoria!#REF!</definedName>
    <definedName name="_____OUT98">[1]Consultoria!#REF!</definedName>
    <definedName name="_____OUT99" localSheetId="3">[2]Consultoria!#REF!</definedName>
    <definedName name="_____OUT99">[1]Consultoria!#REF!</definedName>
    <definedName name="_____SET94" localSheetId="3">[2]Consultoria!#REF!</definedName>
    <definedName name="_____SET94">[1]Consultoria!#REF!</definedName>
    <definedName name="_____SET95" localSheetId="3">[2]Consultoria!#REF!</definedName>
    <definedName name="_____SET95">[1]Consultoria!#REF!</definedName>
    <definedName name="_____SET96" localSheetId="3">[2]Consultoria!#REF!</definedName>
    <definedName name="_____SET96">[1]Consultoria!#REF!</definedName>
    <definedName name="_____SET97" localSheetId="3">[2]Consultoria!#REF!</definedName>
    <definedName name="_____SET97">[1]Consultoria!#REF!</definedName>
    <definedName name="_____SET98" localSheetId="3">[2]Consultoria!#REF!</definedName>
    <definedName name="_____SET98">[1]Consultoria!#REF!</definedName>
    <definedName name="_____SET99" localSheetId="3">[2]Consultoria!#REF!</definedName>
    <definedName name="_____SET99">[1]Consultoria!#REF!</definedName>
    <definedName name="_____tx1">[3]PLANIL!#REF!</definedName>
    <definedName name="____ABR95" localSheetId="3">[2]Consultoria!#REF!</definedName>
    <definedName name="____ABR95">[1]Consultoria!#REF!</definedName>
    <definedName name="____ABR96" localSheetId="3">[2]Consultoria!#REF!</definedName>
    <definedName name="____ABR96">[1]Consultoria!#REF!</definedName>
    <definedName name="____ABR97" localSheetId="3">[2]Consultoria!#REF!</definedName>
    <definedName name="____ABR97">[1]Consultoria!#REF!</definedName>
    <definedName name="____ABR98" localSheetId="3">[2]Consultoria!#REF!</definedName>
    <definedName name="____ABR98">[1]Consultoria!#REF!</definedName>
    <definedName name="____ABR99" localSheetId="3">[2]Consultoria!#REF!</definedName>
    <definedName name="____ABR99">[1]Consultoria!#REF!</definedName>
    <definedName name="____AGO95" localSheetId="3">[2]Consultoria!#REF!</definedName>
    <definedName name="____AGO95">[1]Consultoria!#REF!</definedName>
    <definedName name="____AGO96" localSheetId="3">[2]Consultoria!#REF!</definedName>
    <definedName name="____AGO96">[1]Consultoria!#REF!</definedName>
    <definedName name="____AGO97" localSheetId="3">[2]Consultoria!#REF!</definedName>
    <definedName name="____AGO97">[1]Consultoria!#REF!</definedName>
    <definedName name="____AGO98" localSheetId="3">[2]Consultoria!#REF!</definedName>
    <definedName name="____AGO98">[1]Consultoria!#REF!</definedName>
    <definedName name="____AGO99" localSheetId="3">[2]Consultoria!#REF!</definedName>
    <definedName name="____AGO99">[1]Consultoria!#REF!</definedName>
    <definedName name="____DEZ94" localSheetId="3">[2]Consultoria!#REF!</definedName>
    <definedName name="____DEZ94">[1]Consultoria!#REF!</definedName>
    <definedName name="____DEZ95" localSheetId="3">[2]Consultoria!#REF!</definedName>
    <definedName name="____DEZ95">[1]Consultoria!#REF!</definedName>
    <definedName name="____DEZ96" localSheetId="3">[2]Consultoria!#REF!</definedName>
    <definedName name="____DEZ96">[1]Consultoria!#REF!</definedName>
    <definedName name="____DEZ97" localSheetId="3">[2]Consultoria!#REF!</definedName>
    <definedName name="____DEZ97">[1]Consultoria!#REF!</definedName>
    <definedName name="____DEZ98" localSheetId="3">[2]Consultoria!#REF!</definedName>
    <definedName name="____DEZ98">[1]Consultoria!#REF!</definedName>
    <definedName name="____DEZ99" localSheetId="3">[2]Consultoria!#REF!</definedName>
    <definedName name="____DEZ99">[1]Consultoria!#REF!</definedName>
    <definedName name="____E112803">[4]Composição_Playground!#REF!</definedName>
    <definedName name="____FEV95" localSheetId="3">[2]Consultoria!#REF!</definedName>
    <definedName name="____FEV95">[1]Consultoria!#REF!</definedName>
    <definedName name="____FEV96" localSheetId="3">[2]Consultoria!#REF!</definedName>
    <definedName name="____FEV96">[1]Consultoria!#REF!</definedName>
    <definedName name="____FEV97" localSheetId="3">[2]Consultoria!#REF!</definedName>
    <definedName name="____FEV97">[1]Consultoria!#REF!</definedName>
    <definedName name="____FEV98" localSheetId="3">[2]Consultoria!#REF!</definedName>
    <definedName name="____FEV98">[1]Consultoria!#REF!</definedName>
    <definedName name="____FEV99" localSheetId="3">[2]Consultoria!#REF!</definedName>
    <definedName name="____FEV99">[1]Consultoria!#REF!</definedName>
    <definedName name="____JAN95" localSheetId="3">[2]Consultoria!#REF!</definedName>
    <definedName name="____JAN95">[1]Consultoria!#REF!</definedName>
    <definedName name="____JAN96" localSheetId="3">[2]Consultoria!#REF!</definedName>
    <definedName name="____JAN96">[1]Consultoria!#REF!</definedName>
    <definedName name="____JAN97" localSheetId="3">[2]Consultoria!#REF!</definedName>
    <definedName name="____JAN97">[1]Consultoria!#REF!</definedName>
    <definedName name="____JAN98" localSheetId="3">[2]Consultoria!#REF!</definedName>
    <definedName name="____JAN98">[1]Consultoria!#REF!</definedName>
    <definedName name="____JAN99" localSheetId="3">[2]Consultoria!#REF!</definedName>
    <definedName name="____JAN99">[1]Consultoria!#REF!</definedName>
    <definedName name="____JUL95" localSheetId="3">[2]Consultoria!#REF!</definedName>
    <definedName name="____JUL95">[1]Consultoria!#REF!</definedName>
    <definedName name="____JUL96" localSheetId="3">[2]Consultoria!#REF!</definedName>
    <definedName name="____JUL96">[1]Consultoria!#REF!</definedName>
    <definedName name="____JUL97" localSheetId="3">[2]Consultoria!#REF!</definedName>
    <definedName name="____JUL97">[1]Consultoria!#REF!</definedName>
    <definedName name="____JUL98" localSheetId="3">[2]Consultoria!#REF!</definedName>
    <definedName name="____JUL98">[1]Consultoria!#REF!</definedName>
    <definedName name="____JUL99" localSheetId="3">[2]Consultoria!#REF!</definedName>
    <definedName name="____JUL99">[1]Consultoria!#REF!</definedName>
    <definedName name="____JUN95" localSheetId="3">[2]Consultoria!#REF!</definedName>
    <definedName name="____JUN95">[1]Consultoria!#REF!</definedName>
    <definedName name="____JUN96" localSheetId="3">[2]Consultoria!#REF!</definedName>
    <definedName name="____JUN96">[1]Consultoria!#REF!</definedName>
    <definedName name="____JUN97" localSheetId="3">[2]Consultoria!#REF!</definedName>
    <definedName name="____JUN97">[1]Consultoria!#REF!</definedName>
    <definedName name="____JUN98" localSheetId="3">[2]Consultoria!#REF!</definedName>
    <definedName name="____JUN98">[1]Consultoria!#REF!</definedName>
    <definedName name="____JUN99" localSheetId="3">[2]Consultoria!#REF!</definedName>
    <definedName name="____JUN99">[1]Consultoria!#REF!</definedName>
    <definedName name="____MAI95" localSheetId="3">[2]Consultoria!#REF!</definedName>
    <definedName name="____MAI95">[1]Consultoria!#REF!</definedName>
    <definedName name="____MAI96" localSheetId="3">[2]Consultoria!#REF!</definedName>
    <definedName name="____MAI96">[1]Consultoria!#REF!</definedName>
    <definedName name="____MAI97" localSheetId="3">[2]Consultoria!#REF!</definedName>
    <definedName name="____MAI97">[1]Consultoria!#REF!</definedName>
    <definedName name="____MAI98" localSheetId="3">[2]Consultoria!#REF!</definedName>
    <definedName name="____MAI98">[1]Consultoria!#REF!</definedName>
    <definedName name="____MAI99" localSheetId="3">[2]Consultoria!#REF!</definedName>
    <definedName name="____MAI99">[1]Consultoria!#REF!</definedName>
    <definedName name="____MAR95" localSheetId="3">[2]Consultoria!#REF!</definedName>
    <definedName name="____MAR95">[1]Consultoria!#REF!</definedName>
    <definedName name="____MAR96" localSheetId="3">[2]Consultoria!#REF!</definedName>
    <definedName name="____MAR96">[1]Consultoria!#REF!</definedName>
    <definedName name="____MAR97" localSheetId="3">[2]Consultoria!#REF!</definedName>
    <definedName name="____MAR97">[1]Consultoria!#REF!</definedName>
    <definedName name="____MAR98" localSheetId="3">[2]Consultoria!#REF!</definedName>
    <definedName name="____MAR98">[1]Consultoria!#REF!</definedName>
    <definedName name="____MAR99" localSheetId="3">[2]Consultoria!#REF!</definedName>
    <definedName name="____MAR99">[1]Consultoria!#REF!</definedName>
    <definedName name="____NOV94" localSheetId="3">[2]Consultoria!#REF!</definedName>
    <definedName name="____NOV94">[1]Consultoria!#REF!</definedName>
    <definedName name="____NOV95" localSheetId="3">[2]Consultoria!#REF!</definedName>
    <definedName name="____NOV95">[1]Consultoria!#REF!</definedName>
    <definedName name="____NOV96" localSheetId="3">[2]Consultoria!#REF!</definedName>
    <definedName name="____NOV96">[1]Consultoria!#REF!</definedName>
    <definedName name="____NOV97" localSheetId="3">[2]Consultoria!#REF!</definedName>
    <definedName name="____NOV97">[1]Consultoria!#REF!</definedName>
    <definedName name="____NOV98" localSheetId="3">[2]Consultoria!#REF!</definedName>
    <definedName name="____NOV98">[1]Consultoria!#REF!</definedName>
    <definedName name="____NOV99" localSheetId="3">[2]Consultoria!#REF!</definedName>
    <definedName name="____NOV99">[1]Consultoria!#REF!</definedName>
    <definedName name="____OUT94" localSheetId="3">[2]Consultoria!#REF!</definedName>
    <definedName name="____OUT94">[1]Consultoria!#REF!</definedName>
    <definedName name="____OUT95" localSheetId="3">[2]Consultoria!#REF!</definedName>
    <definedName name="____OUT95">[1]Consultoria!#REF!</definedName>
    <definedName name="____OUT96" localSheetId="3">[2]Consultoria!#REF!</definedName>
    <definedName name="____OUT96">[1]Consultoria!#REF!</definedName>
    <definedName name="____OUT97" localSheetId="3">[2]Consultoria!#REF!</definedName>
    <definedName name="____OUT97">[1]Consultoria!#REF!</definedName>
    <definedName name="____OUT98" localSheetId="3">[2]Consultoria!#REF!</definedName>
    <definedName name="____OUT98">[1]Consultoria!#REF!</definedName>
    <definedName name="____OUT99" localSheetId="3">[2]Consultoria!#REF!</definedName>
    <definedName name="____OUT99">[1]Consultoria!#REF!</definedName>
    <definedName name="____SET94" localSheetId="3">[2]Consultoria!#REF!</definedName>
    <definedName name="____SET94">[1]Consultoria!#REF!</definedName>
    <definedName name="____SET95" localSheetId="3">[2]Consultoria!#REF!</definedName>
    <definedName name="____SET95">[1]Consultoria!#REF!</definedName>
    <definedName name="____SET96" localSheetId="3">[2]Consultoria!#REF!</definedName>
    <definedName name="____SET96">[1]Consultoria!#REF!</definedName>
    <definedName name="____SET97" localSheetId="3">[2]Consultoria!#REF!</definedName>
    <definedName name="____SET97">[1]Consultoria!#REF!</definedName>
    <definedName name="____SET98" localSheetId="3">[2]Consultoria!#REF!</definedName>
    <definedName name="____SET98">[1]Consultoria!#REF!</definedName>
    <definedName name="____SET99" localSheetId="3">[2]Consultoria!#REF!</definedName>
    <definedName name="____SET99">[1]Consultoria!#REF!</definedName>
    <definedName name="____tx1">[3]PLANIL!#REF!</definedName>
    <definedName name="___ABR95">[1]Consultoria!#REF!</definedName>
    <definedName name="___ABR96">[1]Consultoria!#REF!</definedName>
    <definedName name="___ABR97">[1]Consultoria!#REF!</definedName>
    <definedName name="___ABR98">[1]Consultoria!#REF!</definedName>
    <definedName name="___ABR99">[1]Consultoria!#REF!</definedName>
    <definedName name="___AGO95">[1]Consultoria!#REF!</definedName>
    <definedName name="___AGO96">[1]Consultoria!#REF!</definedName>
    <definedName name="___AGO97">[1]Consultoria!#REF!</definedName>
    <definedName name="___AGO98">[1]Consultoria!#REF!</definedName>
    <definedName name="___AGO99">[1]Consultoria!#REF!</definedName>
    <definedName name="___DEZ94">[1]Consultoria!#REF!</definedName>
    <definedName name="___DEZ95">[1]Consultoria!#REF!</definedName>
    <definedName name="___DEZ96">[1]Consultoria!#REF!</definedName>
    <definedName name="___DEZ97">[1]Consultoria!#REF!</definedName>
    <definedName name="___DEZ98">[1]Consultoria!#REF!</definedName>
    <definedName name="___DEZ99">[1]Consultoria!#REF!</definedName>
    <definedName name="___E112803">[4]Composição_Playground!#REF!</definedName>
    <definedName name="___FEV95">[1]Consultoria!#REF!</definedName>
    <definedName name="___FEV96">[1]Consultoria!#REF!</definedName>
    <definedName name="___FEV97">[1]Consultoria!#REF!</definedName>
    <definedName name="___FEV98">[1]Consultoria!#REF!</definedName>
    <definedName name="___FEV99">[1]Consultoria!#REF!</definedName>
    <definedName name="___HUL99">[1]Consultoria!#REF!</definedName>
    <definedName name="___JAN95">[1]Consultoria!#REF!</definedName>
    <definedName name="___JAN96">[1]Consultoria!#REF!</definedName>
    <definedName name="___JAN97">[1]Consultoria!#REF!</definedName>
    <definedName name="___JAN98">[1]Consultoria!#REF!</definedName>
    <definedName name="___JAN9888">[1]Consultoria!#REF!</definedName>
    <definedName name="___JAN99">[1]Consultoria!#REF!</definedName>
    <definedName name="___JUL95">[1]Consultoria!#REF!</definedName>
    <definedName name="___JUL96">[1]Consultoria!#REF!</definedName>
    <definedName name="___JUL97">[1]Consultoria!#REF!</definedName>
    <definedName name="___JUL98">[1]Consultoria!#REF!</definedName>
    <definedName name="___JUL99">[1]Consultoria!#REF!</definedName>
    <definedName name="___JUN95">[1]Consultoria!#REF!</definedName>
    <definedName name="___JUN96">[1]Consultoria!#REF!</definedName>
    <definedName name="___JUN97">[1]Consultoria!#REF!</definedName>
    <definedName name="___JUN98">[1]Consultoria!#REF!</definedName>
    <definedName name="___JUN99">[1]Consultoria!#REF!</definedName>
    <definedName name="___MAI08">[5]Consultoria!#REF!</definedName>
    <definedName name="___MAI95">[1]Consultoria!#REF!</definedName>
    <definedName name="___MAI96">[1]Consultoria!#REF!</definedName>
    <definedName name="___MAI97">[1]Consultoria!#REF!</definedName>
    <definedName name="___MAI98">[1]Consultoria!#REF!</definedName>
    <definedName name="___MAI99">[1]Consultoria!#REF!</definedName>
    <definedName name="___MAI990">[1]Consultoria!#REF!</definedName>
    <definedName name="___MAR09">[5]Consultoria!#REF!</definedName>
    <definedName name="___MAR95">[1]Consultoria!#REF!</definedName>
    <definedName name="___MAR96">[1]Consultoria!#REF!</definedName>
    <definedName name="___MAR97">[1]Consultoria!#REF!</definedName>
    <definedName name="___MAR98">[1]Consultoria!#REF!</definedName>
    <definedName name="___MAR99">[1]Consultoria!#REF!</definedName>
    <definedName name="___NOV94">[1]Consultoria!#REF!</definedName>
    <definedName name="___NOV95">[1]Consultoria!#REF!</definedName>
    <definedName name="___NOV96">[1]Consultoria!#REF!</definedName>
    <definedName name="___NOV97">[1]Consultoria!#REF!</definedName>
    <definedName name="___NOV98">[1]Consultoria!#REF!</definedName>
    <definedName name="___NOV99">[1]Consultoria!#REF!</definedName>
    <definedName name="___OUT94">[1]Consultoria!#REF!</definedName>
    <definedName name="___OUT95">[1]Consultoria!#REF!</definedName>
    <definedName name="___OUT96">[1]Consultoria!#REF!</definedName>
    <definedName name="___OUT97">[1]Consultoria!#REF!</definedName>
    <definedName name="___OUT98">[1]Consultoria!#REF!</definedName>
    <definedName name="___OUT99">[1]Consultoria!#REF!</definedName>
    <definedName name="___SET94">[1]Consultoria!#REF!</definedName>
    <definedName name="___SET95">[1]Consultoria!#REF!</definedName>
    <definedName name="___SET96">[1]Consultoria!#REF!</definedName>
    <definedName name="___SET97">[1]Consultoria!#REF!</definedName>
    <definedName name="___SET98">[1]Consultoria!#REF!</definedName>
    <definedName name="___SET99">[1]Consultoria!#REF!</definedName>
    <definedName name="___tx1">[3]PLANIL!#REF!</definedName>
    <definedName name="__ABR95">[1]Consultoria!#REF!</definedName>
    <definedName name="__ABR96">[1]Consultoria!#REF!</definedName>
    <definedName name="__ABR97">[1]Consultoria!#REF!</definedName>
    <definedName name="__ABR98">[1]Consultoria!#REF!</definedName>
    <definedName name="__ABR99">[1]Consultoria!#REF!</definedName>
    <definedName name="__AGO95">[1]Consultoria!#REF!</definedName>
    <definedName name="__AGO96">[1]Consultoria!#REF!</definedName>
    <definedName name="__AGO97">[1]Consultoria!#REF!</definedName>
    <definedName name="__AGO98">[1]Consultoria!#REF!</definedName>
    <definedName name="__AGO99">[1]Consultoria!#REF!</definedName>
    <definedName name="__DEZ94">[1]Consultoria!#REF!</definedName>
    <definedName name="__DEZ95">[1]Consultoria!#REF!</definedName>
    <definedName name="__DEZ96">[1]Consultoria!#REF!</definedName>
    <definedName name="__DEZ97">[1]Consultoria!#REF!</definedName>
    <definedName name="__DEZ98">[1]Consultoria!#REF!</definedName>
    <definedName name="__DEZ99">[1]Consultoria!#REF!</definedName>
    <definedName name="__E112803">[4]Composição_Playground!#REF!</definedName>
    <definedName name="__FEV95">[1]Consultoria!#REF!</definedName>
    <definedName name="__FEV96">[1]Consultoria!#REF!</definedName>
    <definedName name="__FEV97">[1]Consultoria!#REF!</definedName>
    <definedName name="__FEV98">[1]Consultoria!#REF!</definedName>
    <definedName name="__FEV99">[1]Consultoria!#REF!</definedName>
    <definedName name="__HUL99">[1]Consultoria!#REF!</definedName>
    <definedName name="__JAN95">[1]Consultoria!#REF!</definedName>
    <definedName name="__JAN96">[1]Consultoria!#REF!</definedName>
    <definedName name="__JAN97">[1]Consultoria!#REF!</definedName>
    <definedName name="__JAN98">[1]Consultoria!#REF!</definedName>
    <definedName name="__JAN9888">[1]Consultoria!#REF!</definedName>
    <definedName name="__JAN99">[1]Consultoria!#REF!</definedName>
    <definedName name="__JUL95">[1]Consultoria!#REF!</definedName>
    <definedName name="__JUL96">[1]Consultoria!#REF!</definedName>
    <definedName name="__JUL97">[1]Consultoria!#REF!</definedName>
    <definedName name="__JUL98">[1]Consultoria!#REF!</definedName>
    <definedName name="__JUL99">[1]Consultoria!#REF!</definedName>
    <definedName name="__JUN95">[1]Consultoria!#REF!</definedName>
    <definedName name="__JUN96">[1]Consultoria!#REF!</definedName>
    <definedName name="__JUN97">[1]Consultoria!#REF!</definedName>
    <definedName name="__JUN98">[1]Consultoria!#REF!</definedName>
    <definedName name="__JUN99">[1]Consultoria!#REF!</definedName>
    <definedName name="__MAI08">[5]Consultoria!#REF!</definedName>
    <definedName name="__MAI95">[1]Consultoria!#REF!</definedName>
    <definedName name="__MAI96">[1]Consultoria!#REF!</definedName>
    <definedName name="__MAI97">[1]Consultoria!#REF!</definedName>
    <definedName name="__MAI98">[1]Consultoria!#REF!</definedName>
    <definedName name="__MAI99">[1]Consultoria!#REF!</definedName>
    <definedName name="__MAI990">[1]Consultoria!#REF!</definedName>
    <definedName name="__MAR09">[5]Consultoria!#REF!</definedName>
    <definedName name="__MAR95">[1]Consultoria!#REF!</definedName>
    <definedName name="__MAR96">[1]Consultoria!#REF!</definedName>
    <definedName name="__MAR97">[1]Consultoria!#REF!</definedName>
    <definedName name="__MAR98">[1]Consultoria!#REF!</definedName>
    <definedName name="__MAR99">[1]Consultoria!#REF!</definedName>
    <definedName name="__NOV94">[1]Consultoria!#REF!</definedName>
    <definedName name="__NOV95">[1]Consultoria!#REF!</definedName>
    <definedName name="__NOV96">[1]Consultoria!#REF!</definedName>
    <definedName name="__NOV97">[1]Consultoria!#REF!</definedName>
    <definedName name="__NOV98">[1]Consultoria!#REF!</definedName>
    <definedName name="__NOV99">[1]Consultoria!#REF!</definedName>
    <definedName name="__OUT94">[1]Consultoria!#REF!</definedName>
    <definedName name="__OUT95">[1]Consultoria!#REF!</definedName>
    <definedName name="__OUT96">[1]Consultoria!#REF!</definedName>
    <definedName name="__OUT97">[1]Consultoria!#REF!</definedName>
    <definedName name="__OUT98">[1]Consultoria!#REF!</definedName>
    <definedName name="__OUT99">[1]Consultoria!#REF!</definedName>
    <definedName name="__SET94">[1]Consultoria!#REF!</definedName>
    <definedName name="__SET95">[1]Consultoria!#REF!</definedName>
    <definedName name="__SET96">[1]Consultoria!#REF!</definedName>
    <definedName name="__SET97">[1]Consultoria!#REF!</definedName>
    <definedName name="__SET98">[1]Consultoria!#REF!</definedName>
    <definedName name="__SET99">[1]Consultoria!#REF!</definedName>
    <definedName name="__tx1">[3]PLANIL!#REF!</definedName>
    <definedName name="_0">#REF!</definedName>
    <definedName name="_ABR95">[1]Consultoria!#REF!</definedName>
    <definedName name="_ABR96">[1]Consultoria!#REF!</definedName>
    <definedName name="_ABR97">[1]Consultoria!#REF!</definedName>
    <definedName name="_ABR98">[1]Consultoria!#REF!</definedName>
    <definedName name="_ABR99">[1]Consultoria!#REF!</definedName>
    <definedName name="_AGO95">[1]Consultoria!#REF!</definedName>
    <definedName name="_AGO96">[1]Consultoria!#REF!</definedName>
    <definedName name="_AGO97">[1]Consultoria!#REF!</definedName>
    <definedName name="_AGO98">[1]Consultoria!#REF!</definedName>
    <definedName name="_AGO99">[1]Consultoria!#REF!</definedName>
    <definedName name="_BD2">#REF!</definedName>
    <definedName name="_DEZ94">[1]Consultoria!#REF!</definedName>
    <definedName name="_DEZ95">[1]Consultoria!#REF!</definedName>
    <definedName name="_DEZ96">[1]Consultoria!#REF!</definedName>
    <definedName name="_DEZ97">[1]Consultoria!#REF!</definedName>
    <definedName name="_DEZ98">[1]Consultoria!#REF!</definedName>
    <definedName name="_DEZ99">[1]Consultoria!#REF!</definedName>
    <definedName name="_E112803">#REF!</definedName>
    <definedName name="_FEV95">[1]Consultoria!#REF!</definedName>
    <definedName name="_FEV96">[1]Consultoria!#REF!</definedName>
    <definedName name="_FEV97">[1]Consultoria!#REF!</definedName>
    <definedName name="_FEV98">[1]Consultoria!#REF!</definedName>
    <definedName name="_FEV99">[1]Consultoria!#REF!</definedName>
    <definedName name="_Fill" localSheetId="3" hidden="1">#REF!</definedName>
    <definedName name="_Fill" hidden="1">#REF!</definedName>
    <definedName name="_HUL99">[1]Consultoria!#REF!</definedName>
    <definedName name="_JAN95" localSheetId="3">[1]Consultoria!#REF!</definedName>
    <definedName name="_JAN95">[1]Consultoria!#REF!</definedName>
    <definedName name="_JAN96">[1]Consultoria!#REF!</definedName>
    <definedName name="_JAN97">[1]Consultoria!#REF!</definedName>
    <definedName name="_JAN98">[1]Consultoria!#REF!</definedName>
    <definedName name="_JAN9888">[1]Consultoria!#REF!</definedName>
    <definedName name="_JAN99">[1]Consultoria!#REF!</definedName>
    <definedName name="_juk96">[1]Consultoria!#REF!</definedName>
    <definedName name="_JUL95">[1]Consultoria!#REF!</definedName>
    <definedName name="_JUL96">[1]Consultoria!#REF!</definedName>
    <definedName name="_JUL97">[1]Consultoria!#REF!</definedName>
    <definedName name="_JUL98">[1]Consultoria!#REF!</definedName>
    <definedName name="_JUL99">[1]Consultoria!#REF!</definedName>
    <definedName name="_JUN95">[1]Consultoria!#REF!</definedName>
    <definedName name="_JUN96">[1]Consultoria!#REF!</definedName>
    <definedName name="_JUN97">[1]Consultoria!#REF!</definedName>
    <definedName name="_JUN98">[1]Consultoria!#REF!</definedName>
    <definedName name="_JUN99">[1]Consultoria!#REF!</definedName>
    <definedName name="_Key1" hidden="1">#REF!</definedName>
    <definedName name="_Key2" hidden="1">#REF!</definedName>
    <definedName name="_MAI08">[5]Consultoria!#REF!</definedName>
    <definedName name="_MAI95">[1]Consultoria!#REF!</definedName>
    <definedName name="_MAI96">[1]Consultoria!#REF!</definedName>
    <definedName name="_MAI97">[1]Consultoria!#REF!</definedName>
    <definedName name="_MAI98">[1]Consultoria!#REF!</definedName>
    <definedName name="_MAI99">[1]Consultoria!#REF!</definedName>
    <definedName name="_MAI990">[1]Consultoria!#REF!</definedName>
    <definedName name="_MAR09">[5]Consultoria!#REF!</definedName>
    <definedName name="_MAR95">[1]Consultoria!#REF!</definedName>
    <definedName name="_MAR96">[1]Consultoria!#REF!</definedName>
    <definedName name="_MAR97">[1]Consultoria!#REF!</definedName>
    <definedName name="_MAR98">[1]Consultoria!#REF!</definedName>
    <definedName name="_MAR99">[1]Consultoria!#REF!</definedName>
    <definedName name="_NOV94">[1]Consultoria!#REF!</definedName>
    <definedName name="_NOV95">[1]Consultoria!#REF!</definedName>
    <definedName name="_NOV96">[1]Consultoria!#REF!</definedName>
    <definedName name="_NOV97">[1]Consultoria!#REF!</definedName>
    <definedName name="_NOV98">[1]Consultoria!#REF!</definedName>
    <definedName name="_NOV99">[1]Consultoria!#REF!</definedName>
    <definedName name="_Order1" hidden="1">255</definedName>
    <definedName name="_Order2" hidden="1">0</definedName>
    <definedName name="_OUT94">[1]Consultoria!#REF!</definedName>
    <definedName name="_OUT95">[1]Consultoria!#REF!</definedName>
    <definedName name="_OUT96">[1]Consultoria!#REF!</definedName>
    <definedName name="_OUT97">[1]Consultoria!#REF!</definedName>
    <definedName name="_OUT98">[1]Consultoria!#REF!</definedName>
    <definedName name="_OUT99">[1]Consultoria!#REF!</definedName>
    <definedName name="_SET94">[1]Consultoria!#REF!</definedName>
    <definedName name="_SET95">[1]Consultoria!#REF!</definedName>
    <definedName name="_SET96">[1]Consultoria!#REF!</definedName>
    <definedName name="_SET97">[1]Consultoria!#REF!</definedName>
    <definedName name="_SET98">[1]Consultoria!#REF!</definedName>
    <definedName name="_SET99">[1]Consultoria!#REF!</definedName>
    <definedName name="_Sort" hidden="1">#REF!</definedName>
    <definedName name="_tx1">[6]PLANIL!#REF!</definedName>
    <definedName name="A" localSheetId="3">#REF!</definedName>
    <definedName name="A">[7]TERRAPLENAGEM!#REF!</definedName>
    <definedName name="a0" localSheetId="3">#REF!</definedName>
    <definedName name="a0">#REF!</definedName>
    <definedName name="A1080000">[8]Planilha!#REF!</definedName>
    <definedName name="A1089999">[8]Planilha!#REF!</definedName>
    <definedName name="A1090000">[8]Planilha!#REF!</definedName>
    <definedName name="A1099999">[8]Planilha!#REF!</definedName>
    <definedName name="A1100000">[8]Planilha!#REF!</definedName>
    <definedName name="A1200000">[8]Planilha!#REF!</definedName>
    <definedName name="A9999999">[8]Planilha!#REF!</definedName>
    <definedName name="a99999999">[8]Planilha!#REF!</definedName>
    <definedName name="ABR00">[1]Consultoria!#REF!</definedName>
    <definedName name="ABVFDS">[1]Consultoria!#REF!</definedName>
    <definedName name="AC" localSheetId="3">#REF!</definedName>
    <definedName name="AC">#REF!</definedName>
    <definedName name="AccessDatabase" hidden="1">"C:\Controle\DER\R. Mato Grosso\ct_matMAT GR0898.mdb"</definedName>
    <definedName name="ademir" localSheetId="1" hidden="1">{#N/A,#N/A,FALSE,"Cronograma";#N/A,#N/A,FALSE,"Cronogr. 2"}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administração">#REF!</definedName>
    <definedName name="al">[5]Consultoria!#REF!</definedName>
    <definedName name="_xlnm.Extract">#REF!</definedName>
    <definedName name="_xlnm.Print_Area" localSheetId="5">BDI!$A$1:$E$35</definedName>
    <definedName name="_xlnm.Print_Area" localSheetId="3">CPU!$A$1:$F$298</definedName>
    <definedName name="_xlnm.Print_Area" localSheetId="1">CRONOGRAMA!$A$1:$G$45</definedName>
    <definedName name="_xlnm.Print_Area" localSheetId="2">'MEMORIA CALC.'!$A$1:$M$925</definedName>
    <definedName name="_xlnm.Print_Area" localSheetId="0">'PLANILHA ORÇAM.'!$A$2:$J$182</definedName>
    <definedName name="Área_impressão_IM" localSheetId="3">#REF!</definedName>
    <definedName name="Área_impressão_IM">#REF!</definedName>
    <definedName name="AreaTeste">#REF!</definedName>
    <definedName name="AreaTeste2">#REF!</definedName>
    <definedName name="AS">[1]Consultoria!#REF!</definedName>
    <definedName name="Aut_original">[9]PROJETO!#REF!</definedName>
    <definedName name="Aut_resumo">[10]RESUMO_AUT1!#REF!</definedName>
    <definedName name="B">[11]PARETO!$C$64:$M$139</definedName>
    <definedName name="B1049000">[8]Planilha!#REF!</definedName>
    <definedName name="B1049755">[8]Planilha!#REF!</definedName>
    <definedName name="B1049999">[8]Planilha!#REF!</definedName>
    <definedName name="B10499999">[8]Planilha!#REF!</definedName>
    <definedName name="B1055512">[8]Planilha!#REF!</definedName>
    <definedName name="B1079755">[8]Planilha!#REF!</definedName>
    <definedName name="_xlnm.Database" localSheetId="3">#REF!</definedName>
    <definedName name="_xlnm.Database">#REF!</definedName>
    <definedName name="BANDEIRAS_PO">INDEX([12]LOGO!$E$5:$E$52,MATCH('[12]PLANILHA ORÇAM.'!$A$8:$A$8,[12]LOGO!$C$5:$C$52,0))</definedName>
    <definedName name="BASCARROCERIA" localSheetId="3">#REF!</definedName>
    <definedName name="BASCARROCERIA">[7]TERRAPLENAGEM!#REF!</definedName>
    <definedName name="base" localSheetId="3">[1]Consultoria!#REF!</definedName>
    <definedName name="base">[1]Consultoria!#REF!</definedName>
    <definedName name="Básico" localSheetId="3">#REF!</definedName>
    <definedName name="Básico">#REF!</definedName>
    <definedName name="bdi">#REF!</definedName>
    <definedName name="BNovo">[13]PLAN!#REF!</definedName>
    <definedName name="BONITO">#REF!</definedName>
    <definedName name="BORIDOS">#REF!</definedName>
    <definedName name="bosta" localSheetId="1" hidden="1">{#N/A,#N/A,FALSE,"Cronograma";#N/A,#N/A,FALSE,"Cronogr. 2"}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BUEIROMETÁLICO" localSheetId="3">#REF!</definedName>
    <definedName name="BUEIROMETÁLICO">#REF!</definedName>
    <definedName name="BUEIROSMETALICOS" localSheetId="3">#REF!</definedName>
    <definedName name="BUEIROSMETALICOS">#REF!</definedName>
    <definedName name="BuiltIn_Database">NA()</definedName>
    <definedName name="BuiltIn_Database___0">NA()</definedName>
    <definedName name="BuiltIn_Database___3">NA()</definedName>
    <definedName name="BuiltIn_Database___5">#REF!</definedName>
    <definedName name="BuiltIn_Database___7">#REF!</definedName>
    <definedName name="BuiltIn_Print_Area" localSheetId="3">#REF!</definedName>
    <definedName name="BuiltIn_Print_Area">#REF!</definedName>
    <definedName name="BuiltIn_Print_Area___0">#REF!</definedName>
    <definedName name="BuiltIn_Print_Area___0___0">#REF!</definedName>
    <definedName name="BuiltIn_Print_Area___1">#REF!</definedName>
    <definedName name="BuiltIn_Print_Area___2">#REF!</definedName>
    <definedName name="BuiltIn_Print_Area___3">#REF!</definedName>
    <definedName name="BuiltIn_Print_Area___4">#REF!</definedName>
    <definedName name="BuiltIn_Print_Area___5">#REF!</definedName>
    <definedName name="BuiltIn_Print_Area___6">#REF!</definedName>
    <definedName name="BuiltIn_Print_Titles">#REF!</definedName>
    <definedName name="BuiltIn_Print_Titles___1">#REF!</definedName>
    <definedName name="BuiltIn_Print_Titles___2">NA()</definedName>
    <definedName name="BuiltIn_Print_Titles___3">NA()</definedName>
    <definedName name="BuiltIn_Print_Titles___4">NA()</definedName>
    <definedName name="BuiltIn_Print_Titles___5">#REF!</definedName>
    <definedName name="BuiltIn_Print_Titles___6">#REF!</definedName>
    <definedName name="Button_12">"ct_matMAT_GR0898_Lançamento_Lista1"</definedName>
    <definedName name="Button_13">"ct_matMAT_GR0898_Lançamento_Lista2"</definedName>
    <definedName name="C_">#REF!</definedName>
    <definedName name="CA´L" localSheetId="1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ABO">#N/A</definedName>
    <definedName name="CADASTRO">#REF!</definedName>
    <definedName name="CAIX">#N/A</definedName>
    <definedName name="Carro">#REF!</definedName>
    <definedName name="CDT">#N/A</definedName>
    <definedName name="CélulaInicioPlanilha">#REF!</definedName>
    <definedName name="CélulaResumo">#REF!</definedName>
    <definedName name="CODIGO">#REF!</definedName>
    <definedName name="Coeficiente">#REF!</definedName>
    <definedName name="COMBINA">#REF!</definedName>
    <definedName name="COMBUSTÍVEL">#REF!</definedName>
    <definedName name="COMING">[1]Consultoria!#REF!</definedName>
    <definedName name="concorrentes" localSheetId="1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COND">#N/A</definedName>
    <definedName name="CONE">#N/A</definedName>
    <definedName name="CONS.ASF." localSheetId="3">#REF!</definedName>
    <definedName name="CONS.ASF.">[7]TERRAPLENAGEM!#REF!</definedName>
    <definedName name="CONS_ASF_">[14]TERRAPLENAGEM!#REF!</definedName>
    <definedName name="CONSERV_RESTA">#REF!</definedName>
    <definedName name="CONSERVAÇ" localSheetId="3">#REF!</definedName>
    <definedName name="CONSERVAÇ">#REF!</definedName>
    <definedName name="CONSERVAÇÃO" localSheetId="3">#REF!</definedName>
    <definedName name="CONSERVAÇÃO">[7]TERRAPLENAGEM!#REF!</definedName>
    <definedName name="CONSERVASF" localSheetId="3">#REF!</definedName>
    <definedName name="CONSERVASF">#REF!</definedName>
    <definedName name="COTAÇÕES">#REF!</definedName>
    <definedName name="COTAÇÕES_5">#REF!</definedName>
    <definedName name="_xlnm.Criteria">'[15]LE354002 Fut'!#REF!</definedName>
    <definedName name="CRON">#REF!</definedName>
    <definedName name="cronograma">[1]Consultoria!#REF!</definedName>
    <definedName name="CRUZEIROS">#REF!</definedName>
    <definedName name="d">#REF!</definedName>
    <definedName name="DADOS">#REF!</definedName>
    <definedName name="Database_MI">#REF!</definedName>
    <definedName name="DDDDDDD">'[16]João Leandro Barbosa'!$A$1:$L$123</definedName>
    <definedName name="DERCONS">#REF!</definedName>
    <definedName name="DERSEGT">#REF!</definedName>
    <definedName name="DERSIN">#REF!</definedName>
    <definedName name="DERSSEG">#REF!</definedName>
    <definedName name="DIVE">#N/A</definedName>
    <definedName name="DOLAR">#REF!</definedName>
    <definedName name="Dollars">#REF!</definedName>
    <definedName name="DRENAGEM" localSheetId="3">#REF!</definedName>
    <definedName name="DRENAGEM">[7]TERRAPLENAGEM!#REF!</definedName>
    <definedName name="e">'[15]LE354002 Fut'!#REF!</definedName>
    <definedName name="edir">[7]TERRAPLENAGEM!#REF!</definedName>
    <definedName name="ENTRADA">#REF!</definedName>
    <definedName name="EQUI">#N/A</definedName>
    <definedName name="equilibrar">#REF!</definedName>
    <definedName name="EQUIPAMENTOS" localSheetId="3">#REF!</definedName>
    <definedName name="EQUIPAMENTOS">[7]TERRAPLENAGEM!#REF!</definedName>
    <definedName name="ererer">#REF!</definedName>
    <definedName name="ERRO">#REF!</definedName>
    <definedName name="etet">#REF!</definedName>
    <definedName name="Excel_BuiltIn_Database">#REF!</definedName>
    <definedName name="Excel_BuiltIn_Print_Area_1_1_1">#REF!</definedName>
    <definedName name="Extract_MI">#REF!</definedName>
    <definedName name="fdsafsa">[10]RESUMO_AUT1!#REF!</definedName>
    <definedName name="FEV00" localSheetId="3">[1]Consultoria!#REF!</definedName>
    <definedName name="FEV00">[1]Consultoria!#REF!</definedName>
    <definedName name="FGSGRJHHGH">[1]Consultoria!#REF!</definedName>
    <definedName name="FORMULAS">#REF!</definedName>
    <definedName name="GFSDG">[1]Consultoria!#REF!</definedName>
    <definedName name="h.bar">#REF!</definedName>
    <definedName name="h.mezanino">#REF!</definedName>
    <definedName name="h.rest">#REF!</definedName>
    <definedName name="h.terreo">#REF!</definedName>
    <definedName name="HORAMÁQUINA" localSheetId="3">#REF!</definedName>
    <definedName name="HORAMÁQUINA">[7]TERRAPLENAGEM!#REF!</definedName>
    <definedName name="i">#REF!</definedName>
    <definedName name="ILUM">#N/A</definedName>
    <definedName name="Imprimir_títulos_IM">#N/A</definedName>
    <definedName name="INSUMO">#REF!</definedName>
    <definedName name="insumos" localSheetId="3">#REF!</definedName>
    <definedName name="insumos">#REF!</definedName>
    <definedName name="INTE">#N/A</definedName>
    <definedName name="ITEM">#REF!</definedName>
    <definedName name="ITEMINV">#REF!</definedName>
    <definedName name="JAN00">[1]Consultoria!#REF!</definedName>
    <definedName name="JAN000">[1]Consultoria!#REF!</definedName>
    <definedName name="jgfhd">[1]Consultoria!#REF!</definedName>
    <definedName name="jjjjj">[5]Consultoria!#REF!</definedName>
    <definedName name="jun00">[1]Consultoria!#REF!</definedName>
    <definedName name="LINHA">#REF!</definedName>
    <definedName name="LISTA">#REF!</definedName>
    <definedName name="lml">#REF!</definedName>
    <definedName name="ls">#REF!</definedName>
    <definedName name="mai00">[1]Consultoria!#REF!</definedName>
    <definedName name="mão_de_obra">#REF!</definedName>
    <definedName name="MAQSERV">#REF!</definedName>
    <definedName name="MAQSERV048" localSheetId="3">#REF!</definedName>
    <definedName name="MAQSERV048">#REF!</definedName>
    <definedName name="MAR00">[1]Consultoria!#REF!</definedName>
    <definedName name="MATERIAIS" localSheetId="3">#REF!</definedName>
    <definedName name="MATERIAIS">[7]TERRAPLENAGEM!#REF!</definedName>
    <definedName name="MATERIAL1">#REF!</definedName>
    <definedName name="MATERIAL2">#REF!</definedName>
    <definedName name="mem">[7]TERRAPLENAGEM!#REF!</definedName>
    <definedName name="MOTOR">#REF!</definedName>
    <definedName name="NOME">[1]Consultoria!#REF!</definedName>
    <definedName name="O.A.E." localSheetId="3">#REF!</definedName>
    <definedName name="O.A.E.">#REF!</definedName>
    <definedName name="O.COMPLEM." localSheetId="3">#REF!</definedName>
    <definedName name="O.COMPLEM.">#REF!</definedName>
    <definedName name="O_A_E_">#REF!</definedName>
    <definedName name="O_COMPLEM_">#REF!</definedName>
    <definedName name="OAC" localSheetId="3">#REF!</definedName>
    <definedName name="OAC">[7]TERRAPLENAGEM!#REF!</definedName>
    <definedName name="OAE" localSheetId="3">#REF!</definedName>
    <definedName name="OAE">#REF!</definedName>
    <definedName name="OAE_MAR94" localSheetId="3">#REF!</definedName>
    <definedName name="OAE_MAR94">#REF!</definedName>
    <definedName name="panenn">[7]TERRAPLENAGEM!#REF!</definedName>
    <definedName name="PARA">#N/A</definedName>
    <definedName name="PassaExtenso">[17]!PassaExtenso</definedName>
    <definedName name="PAV_MAR94" localSheetId="3">#REF!</definedName>
    <definedName name="PAV_MAR94">#REF!</definedName>
    <definedName name="PAVIMENT." localSheetId="3">#REF!</definedName>
    <definedName name="PAVIMENT.">[7]TERRAPLENAGEM!#REF!</definedName>
    <definedName name="PAVIMENT_">[14]TERRAPLENAGEM!#REF!</definedName>
    <definedName name="PAVIMENTA" localSheetId="3">#REF!</definedName>
    <definedName name="PAVIMENTA">#REF!</definedName>
    <definedName name="PAVIMENTAÇÃO">#REF!</definedName>
    <definedName name="pesquisa">#REF!</definedName>
    <definedName name="Pneus_A">#REF!</definedName>
    <definedName name="PONTEMADEIRA" localSheetId="3">#REF!</definedName>
    <definedName name="PONTEMADEIRA">#REF!</definedName>
    <definedName name="PONTESMADEIRA" localSheetId="3">#REF!</definedName>
    <definedName name="PONTESMADEIRA">#REF!</definedName>
    <definedName name="Popular" localSheetId="1" hidden="1">{#N/A,#N/A,FALSE,"Cronograma";#N/A,#N/A,FALSE,"Cronogr. 2"}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preço">#REF!</definedName>
    <definedName name="PREÇO1">#REF!</definedName>
    <definedName name="PREÇO2">#REF!</definedName>
    <definedName name="PREÇO3">#REF!</definedName>
    <definedName name="Print_Area_MI" localSheetId="3">#REF!</definedName>
    <definedName name="Print_Area_MI">#REF!</definedName>
    <definedName name="Q">#REF!</definedName>
    <definedName name="qq">[1]Consultoria!#REF!</definedName>
    <definedName name="qqqqqq">[1]Consultoria!#REF!</definedName>
    <definedName name="QUANT">#REF!</definedName>
    <definedName name="quantidade" localSheetId="3">#REF!</definedName>
    <definedName name="quantidade">#REF!</definedName>
    <definedName name="QUANTINV">#REF!</definedName>
    <definedName name="RBV">[18]Teor!$C$3:$C$7</definedName>
    <definedName name="Real">#REF!</definedName>
    <definedName name="REV.PRIMÁRIO" localSheetId="3">#REF!</definedName>
    <definedName name="REV.PRIMÁRIO">[7]TERRAPLENAGEM!#REF!</definedName>
    <definedName name="REV_PRIMÁRIO">[14]TERRAPLENAGEM!#REF!</definedName>
    <definedName name="REVESTIMPRIM" localSheetId="3">#REF!</definedName>
    <definedName name="REVESTIMPRIM">#REF!</definedName>
    <definedName name="rio" localSheetId="1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RIOMACHADO" localSheetId="3">#REF!</definedName>
    <definedName name="RIOMACHADO">#REF!</definedName>
    <definedName name="RIOMUQUI" localSheetId="3">#REF!</definedName>
    <definedName name="RIOMUQUI">#REF!</definedName>
    <definedName name="RIONOVE" localSheetId="3">#REF!</definedName>
    <definedName name="RIONOVE">#REF!</definedName>
    <definedName name="RIORIACHUELO" localSheetId="3">#REF!</definedName>
    <definedName name="RIORIACHUELO">#REF!</definedName>
    <definedName name="RIOSÃOPEDRO" localSheetId="3">#REF!</definedName>
    <definedName name="RIOSÃOPEDRO">#REF!</definedName>
    <definedName name="RIOSOLEDADE" localSheetId="3">#REF!</definedName>
    <definedName name="RIOSOLEDADE">#REF!</definedName>
    <definedName name="RR">#REF!</definedName>
    <definedName name="RTY">[1]Consultoria!#REF!</definedName>
    <definedName name="s">[1]Consultoria!#REF!</definedName>
    <definedName name="SDFSDF">[1]Consultoria!#REF!</definedName>
    <definedName name="segmentos" localSheetId="3">#REF!</definedName>
    <definedName name="segmentos">#REF!</definedName>
    <definedName name="SHARED_FORMULA_0">#N/A</definedName>
    <definedName name="SHARED_FORMULA_1">#N/A</definedName>
    <definedName name="SHARED_FORMULA_2">#N/A</definedName>
    <definedName name="SINALIZAÇAO" localSheetId="3">#REF!</definedName>
    <definedName name="SINALIZAÇAO">#REF!</definedName>
    <definedName name="SS" localSheetId="3">[13]PLAN!#REF!</definedName>
    <definedName name="ss" localSheetId="1" hidden="1">{#N/A,#N/A,FALSE,"Cronograma";#N/A,#N/A,FALSE,"Cronogr. 2"}</definedName>
    <definedName name="ss" localSheetId="0" hidden="1">{#N/A,#N/A,FALSE,"Cronograma";#N/A,#N/A,FALSE,"Cronogr. 2"}</definedName>
    <definedName name="ss" hidden="1">{#N/A,#N/A,FALSE,"Cronograma";#N/A,#N/A,FALSE,"Cronogr. 2"}</definedName>
    <definedName name="ssssss">#REF!</definedName>
    <definedName name="SUP_MAR94" localSheetId="3">#REF!</definedName>
    <definedName name="SUP_MAR94">#REF!</definedName>
    <definedName name="TABEL.OAE.COMPL." localSheetId="3">#REF!</definedName>
    <definedName name="TABEL.OAE.COMPL.">#REF!</definedName>
    <definedName name="TABEL.PREÇOS" localSheetId="3">#REF!</definedName>
    <definedName name="TABEL.PREÇOS">[7]TERRAPLENAGEM!#REF!</definedName>
    <definedName name="TABEL_OAE_COMPL_">#REF!</definedName>
    <definedName name="TABEL_PREÇOS">[14]TERRAPLENAGEM!#REF!</definedName>
    <definedName name="TABELANOVA" localSheetId="3">#REF!</definedName>
    <definedName name="TABELANOVA">#REF!</definedName>
    <definedName name="Teor">[18]Teor!$A$3:$A$7</definedName>
    <definedName name="Teoriar">[19]Teor!$A$3:$A$7</definedName>
    <definedName name="TER_MAR94" localSheetId="3">#REF!</definedName>
    <definedName name="TER_MAR94">#REF!</definedName>
    <definedName name="TERRAPL." localSheetId="3">#REF!</definedName>
    <definedName name="TERRAPL.">[7]TERRAPLENAGEM!#REF!</definedName>
    <definedName name="TERRAPL_">[14]TERRAPLENAGEM!#REF!</definedName>
    <definedName name="TERRAPLEN" localSheetId="3">#REF!</definedName>
    <definedName name="TERRAPLEN">#REF!</definedName>
    <definedName name="TERRAPLENAGEM">#REF!</definedName>
    <definedName name="TESTE">#REF!</definedName>
    <definedName name="TESTE_5">#REF!</definedName>
    <definedName name="TESTE1">#REF!</definedName>
    <definedName name="TESTE2">#REF!</definedName>
    <definedName name="_xlnm.Print_Titles" localSheetId="3">CPU!$6:$6</definedName>
    <definedName name="_xlnm.Print_Titles" localSheetId="2">'MEMORIA CALC.'!$1:$6</definedName>
    <definedName name="_xlnm.Print_Titles" localSheetId="0">'PLANILHA ORÇAM.'!$2:$11</definedName>
    <definedName name="Títulos_impressão_IM">#REF!</definedName>
    <definedName name="TOTAL">#REF!</definedName>
    <definedName name="TRANSPORTES" localSheetId="3">#REF!</definedName>
    <definedName name="TRANSPORTES">[7]TERRAPLENAGEM!#REF!</definedName>
    <definedName name="unidade" localSheetId="3">#REF!</definedName>
    <definedName name="unidade">#REF!</definedName>
    <definedName name="unitário" localSheetId="3">#REF!</definedName>
    <definedName name="unitário">#REF!</definedName>
    <definedName name="URV_MAR94" localSheetId="3">#REF!</definedName>
    <definedName name="URV_MAR94">#REF!</definedName>
    <definedName name="VALOR.TOTAL" localSheetId="3">#REF!</definedName>
    <definedName name="VALOR.TOTAL">#REF!</definedName>
    <definedName name="VALOR_TOTAL">#REF!</definedName>
    <definedName name="Vazios">[18]Teor!$B$3:$B$7</definedName>
    <definedName name="wrn.Cronograma." localSheetId="1" hidden="1">{#N/A,#N/A,FALSE,"Cronograma";#N/A,#N/A,FALSE,"Cronogr. 2"}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WWWWWWWWWWWWWWWWWWWWWWWWWWWWW">#REF!</definedName>
    <definedName name="Z_0AF137FC_4E5C_4EA2_8137_C63D57561D3A_.wvu.PrintArea" localSheetId="2" hidden="1">'MEMORIA CALC.'!$A$1:$K$454</definedName>
    <definedName name="Z_0AF137FC_4E5C_4EA2_8137_C63D57561D3A_.wvu.PrintArea" localSheetId="0" hidden="1">'PLANILHA ORÇAM.'!$A$2:$I$94</definedName>
    <definedName name="Z_0AF137FC_4E5C_4EA2_8137_C63D57561D3A_.wvu.PrintTitles" localSheetId="0" hidden="1">'PLANILHA ORÇAM.'!$2:$11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A9" i="2"/>
  <c r="B9" i="2"/>
  <c r="F270" i="5" l="1"/>
  <c r="D13" i="3"/>
  <c r="B8" i="1" s="1"/>
  <c r="F289" i="5"/>
  <c r="F282" i="5"/>
  <c r="F269" i="5"/>
  <c r="F272" i="5" s="1"/>
  <c r="F273" i="5" l="1"/>
  <c r="F274" i="5" s="1"/>
  <c r="F275" i="5" s="1"/>
  <c r="F291" i="5" s="1"/>
  <c r="G13" i="3" s="1"/>
  <c r="H172" i="3"/>
  <c r="H167" i="3"/>
  <c r="H166" i="3"/>
  <c r="H165" i="3"/>
  <c r="H164" i="3"/>
  <c r="H163" i="3"/>
  <c r="H161" i="3"/>
  <c r="H160" i="3"/>
  <c r="H158" i="3"/>
  <c r="H149" i="3"/>
  <c r="H150" i="3"/>
  <c r="H151" i="3"/>
  <c r="H152" i="3"/>
  <c r="H153" i="3"/>
  <c r="H154" i="3"/>
  <c r="H155" i="3"/>
  <c r="H148" i="3"/>
  <c r="H142" i="3"/>
  <c r="H143" i="3"/>
  <c r="H144" i="3"/>
  <c r="H145" i="3"/>
  <c r="H146" i="3"/>
  <c r="H141" i="3"/>
  <c r="H139" i="3"/>
  <c r="H138" i="3"/>
  <c r="H136" i="3"/>
  <c r="H129" i="3"/>
  <c r="H128" i="3"/>
  <c r="H127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10" i="3"/>
  <c r="H108" i="3"/>
  <c r="H101" i="3"/>
  <c r="H102" i="3"/>
  <c r="H103" i="3"/>
  <c r="H104" i="3"/>
  <c r="H105" i="3"/>
  <c r="H106" i="3"/>
  <c r="H107" i="3"/>
  <c r="H100" i="3"/>
  <c r="H99" i="3"/>
  <c r="H98" i="3"/>
  <c r="H97" i="3"/>
  <c r="H91" i="3"/>
  <c r="H92" i="3"/>
  <c r="H93" i="3"/>
  <c r="H90" i="3"/>
  <c r="H87" i="3"/>
  <c r="H81" i="3"/>
  <c r="H80" i="3"/>
  <c r="H79" i="3"/>
  <c r="H78" i="3"/>
  <c r="H75" i="3"/>
  <c r="H74" i="3"/>
  <c r="H73" i="3"/>
  <c r="H64" i="3"/>
  <c r="H65" i="3"/>
  <c r="H66" i="3"/>
  <c r="H67" i="3"/>
  <c r="H69" i="3"/>
  <c r="H70" i="3"/>
  <c r="H63" i="3"/>
  <c r="H60" i="3"/>
  <c r="H49" i="3"/>
  <c r="H50" i="3"/>
  <c r="H51" i="3"/>
  <c r="H52" i="3"/>
  <c r="H53" i="3"/>
  <c r="H54" i="3"/>
  <c r="H55" i="3"/>
  <c r="H56" i="3"/>
  <c r="H57" i="3"/>
  <c r="H48" i="3"/>
  <c r="H36" i="3"/>
  <c r="H37" i="3"/>
  <c r="H38" i="3"/>
  <c r="H39" i="3"/>
  <c r="H40" i="3"/>
  <c r="H41" i="3"/>
  <c r="H42" i="3"/>
  <c r="H43" i="3"/>
  <c r="H44" i="3"/>
  <c r="H35" i="3"/>
  <c r="H32" i="3"/>
  <c r="H31" i="3"/>
  <c r="H22" i="3"/>
  <c r="H23" i="3"/>
  <c r="H24" i="3"/>
  <c r="H25" i="3"/>
  <c r="H26" i="3"/>
  <c r="H27" i="3"/>
  <c r="H28" i="3"/>
  <c r="H21" i="3"/>
  <c r="J21" i="3" s="1"/>
  <c r="H20" i="3"/>
  <c r="H17" i="3"/>
  <c r="H13" i="3" l="1"/>
  <c r="J13" i="3" s="1"/>
  <c r="J14" i="3" s="1"/>
  <c r="I13" i="3"/>
  <c r="I14" i="3" s="1"/>
  <c r="I9" i="2" s="1"/>
  <c r="F252" i="5"/>
  <c r="F253" i="5"/>
  <c r="F241" i="5"/>
  <c r="F237" i="5"/>
  <c r="B237" i="5"/>
  <c r="F262" i="5"/>
  <c r="F251" i="5"/>
  <c r="F250" i="5"/>
  <c r="F240" i="5"/>
  <c r="E10" i="2" l="1"/>
  <c r="C10" i="2"/>
  <c r="D10" i="2"/>
  <c r="F255" i="5"/>
  <c r="F243" i="5"/>
  <c r="F244" i="5"/>
  <c r="F245" i="5" s="1"/>
  <c r="F246" i="5" s="1"/>
  <c r="D452" i="1"/>
  <c r="F9" i="2" l="1"/>
  <c r="F264" i="5"/>
  <c r="G84" i="3" s="1"/>
  <c r="H84" i="3" s="1"/>
  <c r="B464" i="1"/>
  <c r="B475" i="1"/>
  <c r="B448" i="1" l="1"/>
  <c r="F70" i="3"/>
  <c r="I70" i="3" l="1"/>
  <c r="J70" i="3"/>
  <c r="A453" i="1"/>
  <c r="B453" i="1"/>
  <c r="E13" i="7" l="1"/>
  <c r="E17" i="7" s="1"/>
  <c r="D13" i="7"/>
  <c r="C13" i="7"/>
  <c r="B13" i="7"/>
  <c r="B620" i="1" l="1"/>
  <c r="B614" i="1"/>
  <c r="B4" i="5"/>
  <c r="B5" i="2"/>
  <c r="B6" i="1"/>
  <c r="B5" i="5" s="1"/>
  <c r="B4" i="1"/>
  <c r="B3" i="5" s="1"/>
  <c r="B3" i="6" s="1"/>
  <c r="B3" i="1"/>
  <c r="B3" i="2" s="1"/>
  <c r="B2" i="5" s="1"/>
  <c r="B2" i="6" s="1"/>
  <c r="B442" i="1"/>
  <c r="B6" i="2" l="1"/>
  <c r="B4" i="2"/>
  <c r="F172" i="3" l="1"/>
  <c r="B919" i="1"/>
  <c r="B915" i="1"/>
  <c r="I172" i="3" l="1"/>
  <c r="J172" i="3"/>
  <c r="F171" i="3"/>
  <c r="J9" i="6"/>
  <c r="G171" i="3" s="1"/>
  <c r="H171" i="3" s="1"/>
  <c r="F167" i="3"/>
  <c r="B900" i="1"/>
  <c r="F166" i="3"/>
  <c r="J166" i="3" s="1"/>
  <c r="F165" i="3"/>
  <c r="J165" i="3" s="1"/>
  <c r="F164" i="3"/>
  <c r="J164" i="3" s="1"/>
  <c r="F163" i="3"/>
  <c r="J163" i="3" s="1"/>
  <c r="F160" i="3"/>
  <c r="J160" i="3" s="1"/>
  <c r="B896" i="1"/>
  <c r="B892" i="1"/>
  <c r="J171" i="3" l="1"/>
  <c r="I167" i="3"/>
  <c r="J167" i="3"/>
  <c r="I171" i="3"/>
  <c r="B883" i="1" l="1"/>
  <c r="F161" i="3"/>
  <c r="J161" i="3" s="1"/>
  <c r="B879" i="1"/>
  <c r="I164" i="3"/>
  <c r="I165" i="3"/>
  <c r="I166" i="3"/>
  <c r="I163" i="3"/>
  <c r="F108" i="3"/>
  <c r="J108" i="3" s="1"/>
  <c r="B683" i="1"/>
  <c r="B608" i="1"/>
  <c r="H548" i="1"/>
  <c r="H547" i="1"/>
  <c r="H546" i="1"/>
  <c r="H545" i="1"/>
  <c r="H544" i="1"/>
  <c r="H543" i="1"/>
  <c r="H542" i="1"/>
  <c r="H541" i="1"/>
  <c r="H540" i="1"/>
  <c r="H539" i="1"/>
  <c r="F45" i="3"/>
  <c r="H549" i="1" l="1"/>
  <c r="B51" i="1" l="1"/>
  <c r="F134" i="3"/>
  <c r="F133" i="3"/>
  <c r="B791" i="1"/>
  <c r="B787" i="1"/>
  <c r="F596" i="1"/>
  <c r="F595" i="1"/>
  <c r="H588" i="1"/>
  <c r="H587" i="1"/>
  <c r="F143" i="5"/>
  <c r="F142" i="5"/>
  <c r="F133" i="5"/>
  <c r="F132" i="5"/>
  <c r="H577" i="1"/>
  <c r="H578" i="1"/>
  <c r="H576" i="1"/>
  <c r="F233" i="5"/>
  <c r="F224" i="5"/>
  <c r="F223" i="5"/>
  <c r="F213" i="5"/>
  <c r="F216" i="5" s="1"/>
  <c r="F210" i="5"/>
  <c r="B210" i="5"/>
  <c r="F206" i="5"/>
  <c r="F196" i="5"/>
  <c r="F199" i="5" s="1"/>
  <c r="F187" i="5"/>
  <c r="F186" i="5"/>
  <c r="F183" i="5"/>
  <c r="B183" i="5"/>
  <c r="F179" i="5"/>
  <c r="F169" i="5"/>
  <c r="F172" i="5" s="1"/>
  <c r="F160" i="5"/>
  <c r="F159" i="5"/>
  <c r="F156" i="5"/>
  <c r="B156" i="5"/>
  <c r="F125" i="5"/>
  <c r="F116" i="5"/>
  <c r="F115" i="5"/>
  <c r="F106" i="5"/>
  <c r="F105" i="5"/>
  <c r="F102" i="5"/>
  <c r="F98" i="5"/>
  <c r="F90" i="5"/>
  <c r="F89" i="5"/>
  <c r="F88" i="5"/>
  <c r="F79" i="5"/>
  <c r="F78" i="5"/>
  <c r="F75" i="5"/>
  <c r="B75" i="5"/>
  <c r="F71" i="5"/>
  <c r="F69" i="5"/>
  <c r="F59" i="5"/>
  <c r="F49" i="5"/>
  <c r="F48" i="5"/>
  <c r="F47" i="5"/>
  <c r="F46" i="5"/>
  <c r="F43" i="5"/>
  <c r="B43" i="5"/>
  <c r="F37" i="5"/>
  <c r="F39" i="5" s="1"/>
  <c r="F30" i="5"/>
  <c r="F29" i="5"/>
  <c r="F28" i="5"/>
  <c r="F27" i="5"/>
  <c r="F14" i="5"/>
  <c r="F13" i="5"/>
  <c r="F145" i="5" l="1"/>
  <c r="H579" i="1"/>
  <c r="D580" i="1" s="1"/>
  <c r="F85" i="3" s="1"/>
  <c r="H589" i="1"/>
  <c r="D590" i="1" s="1"/>
  <c r="F86" i="3" s="1"/>
  <c r="F135" i="5"/>
  <c r="F136" i="5" s="1"/>
  <c r="F226" i="5"/>
  <c r="F91" i="5"/>
  <c r="F118" i="5"/>
  <c r="F189" i="5"/>
  <c r="F190" i="5" s="1"/>
  <c r="F191" i="5" s="1"/>
  <c r="F192" i="5" s="1"/>
  <c r="F208" i="5" s="1"/>
  <c r="G133" i="3" s="1"/>
  <c r="H133" i="3" s="1"/>
  <c r="J133" i="3" s="1"/>
  <c r="F64" i="5"/>
  <c r="F108" i="5"/>
  <c r="F109" i="5" s="1"/>
  <c r="F162" i="5"/>
  <c r="F163" i="5" s="1"/>
  <c r="F164" i="5" s="1"/>
  <c r="F165" i="5" s="1"/>
  <c r="F181" i="5" s="1"/>
  <c r="G134" i="3" s="1"/>
  <c r="H134" i="3" s="1"/>
  <c r="J134" i="3" s="1"/>
  <c r="F19" i="5"/>
  <c r="F32" i="5"/>
  <c r="F51" i="5"/>
  <c r="F217" i="5"/>
  <c r="F218" i="5" s="1"/>
  <c r="F219" i="5" s="1"/>
  <c r="F81" i="5"/>
  <c r="F235" i="5" l="1"/>
  <c r="G170" i="3" s="1"/>
  <c r="H170" i="3" s="1"/>
  <c r="F137" i="5"/>
  <c r="F138" i="5" s="1"/>
  <c r="F154" i="5" s="1"/>
  <c r="G86" i="3" s="1"/>
  <c r="F110" i="5"/>
  <c r="F111" i="5" s="1"/>
  <c r="F127" i="5" s="1"/>
  <c r="G85" i="3" s="1"/>
  <c r="F82" i="5"/>
  <c r="F83" i="5" s="1"/>
  <c r="F84" i="5" s="1"/>
  <c r="F100" i="5" s="1"/>
  <c r="F20" i="5"/>
  <c r="F21" i="5" s="1"/>
  <c r="F22" i="5" s="1"/>
  <c r="F41" i="5" s="1"/>
  <c r="G16" i="3" s="1"/>
  <c r="H16" i="3" s="1"/>
  <c r="F52" i="5"/>
  <c r="F53" i="5" s="1"/>
  <c r="F54" i="5" s="1"/>
  <c r="F73" i="5" s="1"/>
  <c r="G45" i="3" s="1"/>
  <c r="H45" i="3" s="1"/>
  <c r="J45" i="3" s="1"/>
  <c r="I85" i="3" l="1"/>
  <c r="H85" i="3"/>
  <c r="J85" i="3" s="1"/>
  <c r="I86" i="3"/>
  <c r="H86" i="3"/>
  <c r="J86" i="3" s="1"/>
  <c r="F139" i="3"/>
  <c r="J139" i="3" s="1"/>
  <c r="F138" i="3"/>
  <c r="J138" i="3" s="1"/>
  <c r="F136" i="3"/>
  <c r="J136" i="3" s="1"/>
  <c r="F129" i="3"/>
  <c r="J129" i="3" s="1"/>
  <c r="B778" i="1"/>
  <c r="F128" i="3"/>
  <c r="J128" i="3" s="1"/>
  <c r="B773" i="1"/>
  <c r="F127" i="3"/>
  <c r="J127" i="3" s="1"/>
  <c r="B768" i="1"/>
  <c r="I161" i="3"/>
  <c r="F155" i="3"/>
  <c r="F154" i="3"/>
  <c r="F153" i="3"/>
  <c r="F152" i="3"/>
  <c r="F158" i="3"/>
  <c r="J158" i="3" s="1"/>
  <c r="B865" i="1"/>
  <c r="B861" i="1"/>
  <c r="B857" i="1"/>
  <c r="B853" i="1"/>
  <c r="F151" i="3"/>
  <c r="F150" i="3"/>
  <c r="F149" i="3"/>
  <c r="F148" i="3"/>
  <c r="D150" i="3"/>
  <c r="D151" i="3"/>
  <c r="D149" i="3"/>
  <c r="B869" i="1"/>
  <c r="C835" i="1"/>
  <c r="F146" i="3" s="1"/>
  <c r="C831" i="1"/>
  <c r="F145" i="3" s="1"/>
  <c r="C827" i="1"/>
  <c r="F144" i="3" s="1"/>
  <c r="J144" i="3" s="1"/>
  <c r="C823" i="1"/>
  <c r="F143" i="3" s="1"/>
  <c r="J143" i="3" s="1"/>
  <c r="C819" i="1"/>
  <c r="F142" i="3" s="1"/>
  <c r="J142" i="3" s="1"/>
  <c r="C815" i="1"/>
  <c r="F141" i="3" s="1"/>
  <c r="J141" i="3" s="1"/>
  <c r="H567" i="1"/>
  <c r="H568" i="1" s="1"/>
  <c r="D569" i="1" s="1"/>
  <c r="F84" i="3" s="1"/>
  <c r="J84" i="3" s="1"/>
  <c r="F526" i="1"/>
  <c r="B531" i="1"/>
  <c r="F536" i="1"/>
  <c r="D551" i="1" s="1"/>
  <c r="F80" i="3" s="1"/>
  <c r="J80" i="3" s="1"/>
  <c r="B515" i="1"/>
  <c r="H556" i="1"/>
  <c r="H557" i="1" s="1"/>
  <c r="F125" i="3"/>
  <c r="F124" i="3"/>
  <c r="F123" i="3"/>
  <c r="F102" i="3"/>
  <c r="J102" i="3" s="1"/>
  <c r="F101" i="3"/>
  <c r="J101" i="3" s="1"/>
  <c r="F100" i="3"/>
  <c r="J100" i="3" s="1"/>
  <c r="F99" i="3"/>
  <c r="J99" i="3" s="1"/>
  <c r="F98" i="3"/>
  <c r="J98" i="3" s="1"/>
  <c r="F122" i="3"/>
  <c r="J122" i="3" s="1"/>
  <c r="B748" i="1"/>
  <c r="F121" i="3"/>
  <c r="J121" i="3" s="1"/>
  <c r="B743" i="1"/>
  <c r="C741" i="1"/>
  <c r="F120" i="3" s="1"/>
  <c r="J120" i="3" s="1"/>
  <c r="B738" i="1"/>
  <c r="C736" i="1"/>
  <c r="F119" i="3" s="1"/>
  <c r="J119" i="3" s="1"/>
  <c r="B733" i="1"/>
  <c r="C731" i="1"/>
  <c r="F118" i="3" s="1"/>
  <c r="B728" i="1"/>
  <c r="C726" i="1"/>
  <c r="F117" i="3" s="1"/>
  <c r="B723" i="1"/>
  <c r="F116" i="3"/>
  <c r="J116" i="3" s="1"/>
  <c r="B718" i="1"/>
  <c r="F115" i="3"/>
  <c r="J115" i="3" s="1"/>
  <c r="B713" i="1"/>
  <c r="F114" i="3"/>
  <c r="J114" i="3" s="1"/>
  <c r="B708" i="1"/>
  <c r="C705" i="1"/>
  <c r="F113" i="3" s="1"/>
  <c r="B702" i="1"/>
  <c r="C700" i="1"/>
  <c r="F112" i="3" s="1"/>
  <c r="J112" i="3" s="1"/>
  <c r="B697" i="1"/>
  <c r="C695" i="1"/>
  <c r="F111" i="3" s="1"/>
  <c r="J111" i="3" s="1"/>
  <c r="B692" i="1"/>
  <c r="C690" i="1"/>
  <c r="F110" i="3" s="1"/>
  <c r="J110" i="3" s="1"/>
  <c r="B687" i="1"/>
  <c r="F107" i="3"/>
  <c r="J107" i="3" s="1"/>
  <c r="I124" i="3" l="1"/>
  <c r="J124" i="3"/>
  <c r="I153" i="3"/>
  <c r="J153" i="3"/>
  <c r="I118" i="3"/>
  <c r="J118" i="3"/>
  <c r="I125" i="3"/>
  <c r="J125" i="3"/>
  <c r="I146" i="3"/>
  <c r="J146" i="3"/>
  <c r="I151" i="3"/>
  <c r="J151" i="3"/>
  <c r="I154" i="3"/>
  <c r="J154" i="3"/>
  <c r="I148" i="3"/>
  <c r="J148" i="3"/>
  <c r="I155" i="3"/>
  <c r="J155" i="3"/>
  <c r="I113" i="3"/>
  <c r="J113" i="3"/>
  <c r="I117" i="3"/>
  <c r="J117" i="3"/>
  <c r="I123" i="3"/>
  <c r="J123" i="3"/>
  <c r="I149" i="3"/>
  <c r="J149" i="3"/>
  <c r="I152" i="3"/>
  <c r="J152" i="3"/>
  <c r="I145" i="3"/>
  <c r="J145" i="3"/>
  <c r="I150" i="3"/>
  <c r="J150" i="3"/>
  <c r="F527" i="1"/>
  <c r="D558" i="1"/>
  <c r="F81" i="3" s="1"/>
  <c r="J81" i="3" s="1"/>
  <c r="F106" i="3"/>
  <c r="F105" i="3"/>
  <c r="J105" i="3" s="1"/>
  <c r="F104" i="3"/>
  <c r="F103" i="3"/>
  <c r="I102" i="3"/>
  <c r="C631" i="1"/>
  <c r="F97" i="3" s="1"/>
  <c r="J97" i="3" s="1"/>
  <c r="F492" i="1"/>
  <c r="B487" i="1"/>
  <c r="H438" i="1"/>
  <c r="H437" i="1"/>
  <c r="H426" i="1"/>
  <c r="H427" i="1"/>
  <c r="H428" i="1"/>
  <c r="H424" i="1"/>
  <c r="H425" i="1"/>
  <c r="H423" i="1"/>
  <c r="H393" i="1"/>
  <c r="H392" i="1"/>
  <c r="H391" i="1"/>
  <c r="H390" i="1"/>
  <c r="H389" i="1"/>
  <c r="H388" i="1"/>
  <c r="H387" i="1"/>
  <c r="H386" i="1"/>
  <c r="J168" i="3" l="1"/>
  <c r="I103" i="3"/>
  <c r="J103" i="3"/>
  <c r="I104" i="3"/>
  <c r="J104" i="3"/>
  <c r="I106" i="3"/>
  <c r="J106" i="3"/>
  <c r="H439" i="1"/>
  <c r="D440" i="1" s="1"/>
  <c r="F67" i="3" s="1"/>
  <c r="J67" i="3" s="1"/>
  <c r="H429" i="1"/>
  <c r="D430" i="1" s="1"/>
  <c r="F66" i="3" s="1"/>
  <c r="J66" i="3" s="1"/>
  <c r="F65" i="3"/>
  <c r="J65" i="3" s="1"/>
  <c r="B412" i="1"/>
  <c r="D404" i="1"/>
  <c r="F63" i="3" s="1"/>
  <c r="J63" i="3" s="1"/>
  <c r="F64" i="3"/>
  <c r="J64" i="3" s="1"/>
  <c r="B406" i="1"/>
  <c r="B400" i="1"/>
  <c r="H385" i="1"/>
  <c r="H384" i="1"/>
  <c r="H383" i="1"/>
  <c r="H382" i="1"/>
  <c r="H381" i="1"/>
  <c r="H380" i="1"/>
  <c r="H379" i="1"/>
  <c r="H378" i="1"/>
  <c r="H377" i="1"/>
  <c r="H376" i="1"/>
  <c r="H372" i="1"/>
  <c r="H373" i="1"/>
  <c r="H374" i="1"/>
  <c r="H375" i="1"/>
  <c r="H371" i="1"/>
  <c r="D348" i="1"/>
  <c r="F55" i="3" s="1"/>
  <c r="D342" i="1"/>
  <c r="F54" i="3" s="1"/>
  <c r="D333" i="1"/>
  <c r="D335" i="1" s="1"/>
  <c r="F53" i="3" s="1"/>
  <c r="J53" i="3" s="1"/>
  <c r="D322" i="1"/>
  <c r="F51" i="3" s="1"/>
  <c r="D314" i="1"/>
  <c r="D281" i="1"/>
  <c r="D288" i="1" s="1"/>
  <c r="D273" i="1"/>
  <c r="D275" i="1" s="1"/>
  <c r="F42" i="3" s="1"/>
  <c r="D265" i="1"/>
  <c r="D264" i="1"/>
  <c r="D257" i="1"/>
  <c r="D256" i="1"/>
  <c r="D249" i="1"/>
  <c r="D242" i="1"/>
  <c r="D236" i="1"/>
  <c r="J217" i="1"/>
  <c r="J218" i="1"/>
  <c r="J219" i="1"/>
  <c r="J220" i="1"/>
  <c r="J221" i="1"/>
  <c r="J216" i="1"/>
  <c r="J201" i="1"/>
  <c r="J200" i="1"/>
  <c r="J199" i="1"/>
  <c r="J198" i="1"/>
  <c r="J197" i="1"/>
  <c r="J196" i="1"/>
  <c r="J195" i="1"/>
  <c r="N182" i="1"/>
  <c r="J183" i="1"/>
  <c r="J184" i="1"/>
  <c r="J185" i="1"/>
  <c r="J186" i="1"/>
  <c r="J187" i="1"/>
  <c r="J173" i="1"/>
  <c r="J172" i="1"/>
  <c r="J171" i="1"/>
  <c r="J170" i="1"/>
  <c r="J162" i="1"/>
  <c r="J161" i="1"/>
  <c r="J160" i="1"/>
  <c r="J159" i="1"/>
  <c r="J158" i="1"/>
  <c r="H138" i="1"/>
  <c r="H137" i="1"/>
  <c r="H136" i="1"/>
  <c r="H135" i="1"/>
  <c r="H134" i="1"/>
  <c r="H133" i="1"/>
  <c r="H132" i="1"/>
  <c r="H131" i="1"/>
  <c r="B142" i="1"/>
  <c r="H122" i="1"/>
  <c r="H121" i="1"/>
  <c r="H120" i="1"/>
  <c r="J130" i="3" l="1"/>
  <c r="I54" i="3"/>
  <c r="J54" i="3"/>
  <c r="I42" i="3"/>
  <c r="J42" i="3"/>
  <c r="I55" i="3"/>
  <c r="J55" i="3"/>
  <c r="I51" i="3"/>
  <c r="J51" i="3"/>
  <c r="H394" i="1"/>
  <c r="D395" i="1" s="1"/>
  <c r="F60" i="3" s="1"/>
  <c r="J60" i="3" s="1"/>
  <c r="J61" i="3" s="1"/>
  <c r="D259" i="1"/>
  <c r="F40" i="3" s="1"/>
  <c r="J40" i="3" s="1"/>
  <c r="D267" i="1"/>
  <c r="F41" i="3" s="1"/>
  <c r="J222" i="1"/>
  <c r="D224" i="1" s="1"/>
  <c r="F35" i="3" s="1"/>
  <c r="J35" i="3" s="1"/>
  <c r="J202" i="1"/>
  <c r="H139" i="1"/>
  <c r="D140" i="1" s="1"/>
  <c r="F27" i="3" s="1"/>
  <c r="H123" i="1"/>
  <c r="D124" i="1" s="1"/>
  <c r="F26" i="3" s="1"/>
  <c r="I41" i="3" l="1"/>
  <c r="J41" i="3"/>
  <c r="I26" i="3"/>
  <c r="J26" i="3"/>
  <c r="I27" i="3"/>
  <c r="J27" i="3"/>
  <c r="H111" i="1"/>
  <c r="H110" i="1"/>
  <c r="H100" i="1"/>
  <c r="H99" i="1"/>
  <c r="H112" i="1" l="1"/>
  <c r="F25" i="3" s="1"/>
  <c r="J25" i="3" s="1"/>
  <c r="H98" i="1"/>
  <c r="H97" i="1"/>
  <c r="H96" i="1"/>
  <c r="H95" i="1"/>
  <c r="H94" i="1"/>
  <c r="H93" i="1"/>
  <c r="H92" i="1"/>
  <c r="H91" i="1"/>
  <c r="H81" i="1"/>
  <c r="H80" i="1"/>
  <c r="H79" i="1"/>
  <c r="H78" i="1"/>
  <c r="H77" i="1"/>
  <c r="H76" i="1"/>
  <c r="H75" i="1"/>
  <c r="H74" i="1"/>
  <c r="H73" i="1"/>
  <c r="H64" i="1"/>
  <c r="D66" i="1" s="1"/>
  <c r="H46" i="1"/>
  <c r="H45" i="1"/>
  <c r="H44" i="1"/>
  <c r="H43" i="1"/>
  <c r="H42" i="1"/>
  <c r="H41" i="1"/>
  <c r="H40" i="1"/>
  <c r="B31" i="1"/>
  <c r="H27" i="1"/>
  <c r="D29" i="1" s="1"/>
  <c r="F22" i="3" l="1"/>
  <c r="D55" i="1"/>
  <c r="D113" i="1"/>
  <c r="H101" i="1"/>
  <c r="D103" i="1" s="1"/>
  <c r="F24" i="3" s="1"/>
  <c r="H82" i="1"/>
  <c r="F17" i="3"/>
  <c r="A339" i="3"/>
  <c r="I160" i="3"/>
  <c r="I158" i="3"/>
  <c r="I144" i="3"/>
  <c r="I143" i="3"/>
  <c r="I142" i="3"/>
  <c r="I141" i="3"/>
  <c r="I139" i="3"/>
  <c r="I138" i="3"/>
  <c r="I136" i="3"/>
  <c r="I134" i="3"/>
  <c r="I133" i="3"/>
  <c r="I129" i="3"/>
  <c r="I128" i="3"/>
  <c r="I127" i="3"/>
  <c r="I122" i="3"/>
  <c r="I121" i="3"/>
  <c r="I120" i="3"/>
  <c r="I119" i="3"/>
  <c r="I116" i="3"/>
  <c r="I115" i="3"/>
  <c r="I114" i="3"/>
  <c r="I112" i="3"/>
  <c r="I111" i="3"/>
  <c r="I110" i="3"/>
  <c r="I108" i="3"/>
  <c r="I107" i="3"/>
  <c r="I105" i="3"/>
  <c r="I101" i="3"/>
  <c r="I100" i="3"/>
  <c r="I99" i="3"/>
  <c r="I98" i="3"/>
  <c r="I97" i="3"/>
  <c r="I84" i="3"/>
  <c r="I81" i="3"/>
  <c r="I80" i="3"/>
  <c r="I67" i="3"/>
  <c r="I66" i="3"/>
  <c r="I65" i="3"/>
  <c r="I64" i="3"/>
  <c r="I63" i="3"/>
  <c r="I60" i="3"/>
  <c r="I61" i="3" s="1"/>
  <c r="I21" i="2" s="1"/>
  <c r="D22" i="2" s="1"/>
  <c r="I53" i="3"/>
  <c r="I45" i="3"/>
  <c r="I40" i="3"/>
  <c r="I35" i="3"/>
  <c r="I25" i="3"/>
  <c r="I21" i="3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D913" i="1"/>
  <c r="F911" i="1"/>
  <c r="C913" i="1" s="1"/>
  <c r="F170" i="3" s="1"/>
  <c r="B906" i="1"/>
  <c r="A906" i="1"/>
  <c r="B904" i="1"/>
  <c r="A904" i="1"/>
  <c r="B871" i="1"/>
  <c r="A813" i="1"/>
  <c r="B811" i="1"/>
  <c r="D809" i="1"/>
  <c r="B801" i="1"/>
  <c r="B795" i="1"/>
  <c r="A791" i="1"/>
  <c r="A787" i="1"/>
  <c r="B785" i="1"/>
  <c r="B783" i="1"/>
  <c r="A783" i="1"/>
  <c r="B626" i="1"/>
  <c r="A626" i="1"/>
  <c r="E612" i="1"/>
  <c r="B602" i="1"/>
  <c r="A602" i="1"/>
  <c r="B600" i="1"/>
  <c r="A600" i="1"/>
  <c r="F594" i="1"/>
  <c r="D598" i="1" s="1"/>
  <c r="F87" i="3" s="1"/>
  <c r="B592" i="1"/>
  <c r="B560" i="1"/>
  <c r="A560" i="1"/>
  <c r="C558" i="1"/>
  <c r="B553" i="1"/>
  <c r="A553" i="1"/>
  <c r="B505" i="1"/>
  <c r="A505" i="1"/>
  <c r="B503" i="1"/>
  <c r="A503" i="1"/>
  <c r="F491" i="1"/>
  <c r="B496" i="1"/>
  <c r="B455" i="1"/>
  <c r="B398" i="1"/>
  <c r="A398" i="1"/>
  <c r="B364" i="1"/>
  <c r="A364" i="1"/>
  <c r="D361" i="1"/>
  <c r="D360" i="1"/>
  <c r="D355" i="1"/>
  <c r="F56" i="3" s="1"/>
  <c r="D328" i="1"/>
  <c r="F52" i="3" s="1"/>
  <c r="D316" i="1"/>
  <c r="F50" i="3" s="1"/>
  <c r="D309" i="1"/>
  <c r="F49" i="3" s="1"/>
  <c r="B305" i="1"/>
  <c r="A305" i="1"/>
  <c r="D303" i="1"/>
  <c r="F48" i="3" s="1"/>
  <c r="B299" i="1"/>
  <c r="A299" i="1"/>
  <c r="B297" i="1"/>
  <c r="A297" i="1"/>
  <c r="E295" i="1"/>
  <c r="B292" i="1"/>
  <c r="D289" i="1"/>
  <c r="B285" i="1"/>
  <c r="D283" i="1"/>
  <c r="F43" i="3" s="1"/>
  <c r="B278" i="1"/>
  <c r="D251" i="1"/>
  <c r="F39" i="3" s="1"/>
  <c r="B246" i="1"/>
  <c r="D244" i="1"/>
  <c r="F38" i="3" s="1"/>
  <c r="B239" i="1"/>
  <c r="A239" i="1"/>
  <c r="D237" i="1"/>
  <c r="F37" i="3" s="1"/>
  <c r="B233" i="1"/>
  <c r="A233" i="1"/>
  <c r="D231" i="1"/>
  <c r="F36" i="3" s="1"/>
  <c r="B226" i="1"/>
  <c r="A226" i="1"/>
  <c r="E224" i="1"/>
  <c r="B212" i="1"/>
  <c r="A212" i="1"/>
  <c r="B210" i="1"/>
  <c r="A210" i="1"/>
  <c r="E207" i="1"/>
  <c r="J191" i="1"/>
  <c r="J182" i="1"/>
  <c r="J188" i="1" s="1"/>
  <c r="B177" i="1"/>
  <c r="A177" i="1"/>
  <c r="E175" i="1"/>
  <c r="J169" i="1"/>
  <c r="J168" i="1"/>
  <c r="J167" i="1"/>
  <c r="J157" i="1"/>
  <c r="J163" i="1" s="1"/>
  <c r="B152" i="1"/>
  <c r="A152" i="1"/>
  <c r="B150" i="1"/>
  <c r="A150" i="1"/>
  <c r="H39" i="1"/>
  <c r="H38" i="1"/>
  <c r="H37" i="1"/>
  <c r="H20" i="1"/>
  <c r="D22" i="1" s="1"/>
  <c r="F16" i="3" s="1"/>
  <c r="J16" i="3" s="1"/>
  <c r="B15" i="1"/>
  <c r="A6" i="1"/>
  <c r="A5" i="1"/>
  <c r="A4" i="1"/>
  <c r="A3" i="1"/>
  <c r="I43" i="3" l="1"/>
  <c r="J43" i="3"/>
  <c r="I39" i="3"/>
  <c r="J39" i="3"/>
  <c r="I24" i="3"/>
  <c r="J24" i="3"/>
  <c r="I36" i="3"/>
  <c r="J36" i="3"/>
  <c r="I52" i="3"/>
  <c r="J52" i="3"/>
  <c r="I170" i="3"/>
  <c r="I173" i="3" s="1"/>
  <c r="J170" i="3"/>
  <c r="J173" i="3" s="1"/>
  <c r="I56" i="3"/>
  <c r="J56" i="3"/>
  <c r="I87" i="3"/>
  <c r="I88" i="3" s="1"/>
  <c r="I29" i="2" s="1"/>
  <c r="E30" i="2" s="1"/>
  <c r="F29" i="2" s="1"/>
  <c r="J87" i="3"/>
  <c r="J88" i="3" s="1"/>
  <c r="I49" i="3"/>
  <c r="J49" i="3"/>
  <c r="I17" i="3"/>
  <c r="J17" i="3"/>
  <c r="I38" i="3"/>
  <c r="J38" i="3"/>
  <c r="I16" i="3"/>
  <c r="I37" i="3"/>
  <c r="J37" i="3"/>
  <c r="I48" i="3"/>
  <c r="J48" i="3"/>
  <c r="I50" i="3"/>
  <c r="J50" i="3"/>
  <c r="I22" i="3"/>
  <c r="J22" i="3"/>
  <c r="I168" i="3"/>
  <c r="I35" i="2" s="1"/>
  <c r="E36" i="2" s="1"/>
  <c r="F493" i="1"/>
  <c r="D496" i="1" s="1"/>
  <c r="F496" i="1" s="1"/>
  <c r="B499" i="1" s="1"/>
  <c r="F499" i="1" s="1"/>
  <c r="D501" i="1" s="1"/>
  <c r="F75" i="3" s="1"/>
  <c r="D84" i="1"/>
  <c r="F23" i="3" s="1"/>
  <c r="B460" i="1"/>
  <c r="J174" i="1"/>
  <c r="D175" i="1" s="1"/>
  <c r="D290" i="1"/>
  <c r="F44" i="3" s="1"/>
  <c r="J192" i="1"/>
  <c r="B510" i="1"/>
  <c r="D362" i="1"/>
  <c r="F57" i="3" s="1"/>
  <c r="H47" i="1"/>
  <c r="D49" i="1" s="1"/>
  <c r="B145" i="1" s="1"/>
  <c r="I130" i="3"/>
  <c r="I33" i="2" s="1"/>
  <c r="E34" i="2" s="1"/>
  <c r="F33" i="2" s="1"/>
  <c r="F21" i="2"/>
  <c r="I18" i="3" l="1"/>
  <c r="J18" i="3"/>
  <c r="I23" i="3"/>
  <c r="J23" i="3"/>
  <c r="I75" i="3"/>
  <c r="J75" i="3"/>
  <c r="I44" i="3"/>
  <c r="I46" i="3" s="1"/>
  <c r="I17" i="2" s="1"/>
  <c r="C18" i="2" s="1"/>
  <c r="F17" i="2" s="1"/>
  <c r="J44" i="3"/>
  <c r="J46" i="3" s="1"/>
  <c r="I57" i="3"/>
  <c r="I58" i="3" s="1"/>
  <c r="I19" i="2" s="1"/>
  <c r="C20" i="2" s="1"/>
  <c r="F19" i="2" s="1"/>
  <c r="J57" i="3"/>
  <c r="J58" i="3" s="1"/>
  <c r="D36" i="2"/>
  <c r="F35" i="2" s="1"/>
  <c r="F510" i="1"/>
  <c r="D513" i="1" s="1"/>
  <c r="B520" i="1"/>
  <c r="F520" i="1" s="1"/>
  <c r="D522" i="1" s="1"/>
  <c r="D612" i="1" s="1"/>
  <c r="F91" i="3" s="1"/>
  <c r="B470" i="1"/>
  <c r="F470" i="1" s="1"/>
  <c r="F471" i="1" s="1"/>
  <c r="D473" i="1" s="1"/>
  <c r="F460" i="1"/>
  <c r="D462" i="1" s="1"/>
  <c r="F73" i="3" s="1"/>
  <c r="B205" i="1"/>
  <c r="F31" i="3"/>
  <c r="D205" i="1"/>
  <c r="F145" i="1"/>
  <c r="F146" i="1" s="1"/>
  <c r="D148" i="1" s="1"/>
  <c r="F20" i="3"/>
  <c r="I37" i="2"/>
  <c r="I11" i="2" l="1"/>
  <c r="I31" i="3"/>
  <c r="J31" i="3"/>
  <c r="I91" i="3"/>
  <c r="J91" i="3"/>
  <c r="I73" i="3"/>
  <c r="J73" i="3"/>
  <c r="I20" i="3"/>
  <c r="J20" i="3"/>
  <c r="E38" i="2"/>
  <c r="D38" i="2"/>
  <c r="F74" i="3"/>
  <c r="F78" i="3"/>
  <c r="D606" i="1"/>
  <c r="F90" i="3" s="1"/>
  <c r="D529" i="1"/>
  <c r="F79" i="3" s="1"/>
  <c r="F205" i="1"/>
  <c r="D207" i="1" s="1"/>
  <c r="F32" i="3" s="1"/>
  <c r="F28" i="3"/>
  <c r="C12" i="2" l="1"/>
  <c r="I79" i="3"/>
  <c r="J79" i="3"/>
  <c r="I74" i="3"/>
  <c r="I76" i="3" s="1"/>
  <c r="I25" i="2" s="1"/>
  <c r="E26" i="2" s="1"/>
  <c r="J74" i="3"/>
  <c r="J76" i="3" s="1"/>
  <c r="I90" i="3"/>
  <c r="J90" i="3"/>
  <c r="I28" i="3"/>
  <c r="I29" i="3" s="1"/>
  <c r="J28" i="3"/>
  <c r="J29" i="3" s="1"/>
  <c r="I78" i="3"/>
  <c r="J78" i="3"/>
  <c r="J82" i="3" s="1"/>
  <c r="I32" i="3"/>
  <c r="I33" i="3" s="1"/>
  <c r="I15" i="2" s="1"/>
  <c r="C16" i="2" s="1"/>
  <c r="F15" i="2" s="1"/>
  <c r="J32" i="3"/>
  <c r="J33" i="3" s="1"/>
  <c r="F69" i="3"/>
  <c r="D618" i="1"/>
  <c r="F37" i="2"/>
  <c r="F25" i="2" l="1"/>
  <c r="F11" i="2"/>
  <c r="I82" i="3"/>
  <c r="I27" i="2" s="1"/>
  <c r="E28" i="2" s="1"/>
  <c r="F27" i="2" s="1"/>
  <c r="I69" i="3"/>
  <c r="I71" i="3" s="1"/>
  <c r="I23" i="2" s="1"/>
  <c r="D24" i="2" s="1"/>
  <c r="D39" i="2" s="1"/>
  <c r="J69" i="3"/>
  <c r="J71" i="3" s="1"/>
  <c r="D624" i="1"/>
  <c r="F93" i="3" s="1"/>
  <c r="F92" i="3"/>
  <c r="I13" i="2"/>
  <c r="I92" i="3" l="1"/>
  <c r="J92" i="3"/>
  <c r="I93" i="3"/>
  <c r="J93" i="3"/>
  <c r="D41" i="2"/>
  <c r="F23" i="2"/>
  <c r="C14" i="2"/>
  <c r="C39" i="2" s="1"/>
  <c r="I94" i="3" l="1"/>
  <c r="J94" i="3"/>
  <c r="I178" i="3" s="1"/>
  <c r="F13" i="2"/>
  <c r="I31" i="2" l="1"/>
  <c r="I175" i="3"/>
  <c r="I177" i="3" s="1"/>
  <c r="C41" i="2"/>
  <c r="C43" i="2" s="1"/>
  <c r="D43" i="2" s="1"/>
  <c r="E32" i="2" l="1"/>
  <c r="I39" i="2"/>
  <c r="D40" i="2" s="1"/>
  <c r="F31" i="2" l="1"/>
  <c r="E39" i="2"/>
  <c r="E41" i="2" l="1"/>
  <c r="E43" i="2" s="1"/>
  <c r="E40" i="2"/>
  <c r="F39" i="2"/>
  <c r="G31" i="2"/>
  <c r="G9" i="2" l="1"/>
  <c r="G11" i="2"/>
  <c r="G29" i="2"/>
  <c r="G37" i="2"/>
  <c r="G25" i="2"/>
  <c r="G35" i="2"/>
  <c r="G19" i="2"/>
  <c r="G21" i="2"/>
  <c r="G13" i="2"/>
  <c r="C40" i="2"/>
  <c r="C42" i="2" s="1"/>
  <c r="D42" i="2" s="1"/>
  <c r="E42" i="2" s="1"/>
  <c r="G23" i="2"/>
  <c r="G33" i="2"/>
  <c r="G17" i="2"/>
  <c r="G27" i="2"/>
  <c r="G15" i="2"/>
  <c r="G39" i="2" l="1"/>
</calcChain>
</file>

<file path=xl/sharedStrings.xml><?xml version="1.0" encoding="utf-8"?>
<sst xmlns="http://schemas.openxmlformats.org/spreadsheetml/2006/main" count="2415" uniqueCount="653">
  <si>
    <t>MEMÓRIA DE CÁLCULO</t>
  </si>
  <si>
    <t>1.0</t>
  </si>
  <si>
    <t>Comp.(m)</t>
  </si>
  <si>
    <t>Larg.(m)</t>
  </si>
  <si>
    <t>Quant.</t>
  </si>
  <si>
    <t>Área (m²)</t>
  </si>
  <si>
    <t>x</t>
  </si>
  <si>
    <t>=</t>
  </si>
  <si>
    <t>m²</t>
  </si>
  <si>
    <t>TOTAL</t>
  </si>
  <si>
    <t>→Conforme "Planta de demolição/Construção e Quadro de Esquadrias" na prancha ARQ. 01/02.</t>
  </si>
  <si>
    <t>Alt.(m)</t>
  </si>
  <si>
    <t>Subtotal</t>
  </si>
  <si>
    <t>Area.(m²)</t>
  </si>
  <si>
    <t>Exp.(m)</t>
  </si>
  <si>
    <t>Volume(m³)</t>
  </si>
  <si>
    <t>m³</t>
  </si>
  <si>
    <t>→Conforme detalhamentos na prancha EST. 01/02.</t>
  </si>
  <si>
    <t>SAPATAS + ARRANQUES + LASTRO:</t>
  </si>
  <si>
    <t>Alt. Esc.(m)</t>
  </si>
  <si>
    <t>Vol.(m³)</t>
  </si>
  <si>
    <t>SUBTOTAL</t>
  </si>
  <si>
    <t>VIGAS  BALDRAMES:</t>
  </si>
  <si>
    <t>VB1</t>
  </si>
  <si>
    <t>VB2</t>
  </si>
  <si>
    <t>VB3</t>
  </si>
  <si>
    <t>Vol. Sapatas:</t>
  </si>
  <si>
    <t>Vol. Arranques:</t>
  </si>
  <si>
    <t>Larg. (m)</t>
  </si>
  <si>
    <t>Comp. (m)</t>
  </si>
  <si>
    <t>Alt. Esc. (m)</t>
  </si>
  <si>
    <t>Quant. (m)</t>
  </si>
  <si>
    <t>Vol (m³)</t>
  </si>
  <si>
    <t>S2</t>
  </si>
  <si>
    <t>Vol. Vigas Baldrames:</t>
  </si>
  <si>
    <t>Vol.esc.(m³)</t>
  </si>
  <si>
    <t>Vol. Concreto(m³)</t>
  </si>
  <si>
    <t>Vol. reaterro(m³)</t>
  </si>
  <si>
    <t>-</t>
  </si>
  <si>
    <t>Obs.: Foram desconsiderados os volumes de concreto acima do nível do terreno</t>
  </si>
  <si>
    <t>Conforme quadros de resumo do projeto Estrutural:</t>
  </si>
  <si>
    <t>Vigas Baldrame =</t>
  </si>
  <si>
    <t xml:space="preserve"> Arranques = </t>
  </si>
  <si>
    <t xml:space="preserve">Sapatas + Arranques = </t>
  </si>
  <si>
    <t>kg</t>
  </si>
  <si>
    <t>sapata + arranques =</t>
  </si>
  <si>
    <t>baldrame=</t>
  </si>
  <si>
    <t>→ Conforme "Área de impermeabilização"  na tabela 1.2 na prancha EST. 01/02.</t>
  </si>
  <si>
    <t>Pilares=</t>
  </si>
  <si>
    <t>Vigas Respaldo=</t>
  </si>
  <si>
    <t>Vigas Respaldo =</t>
  </si>
  <si>
    <t>Total (m²)</t>
  </si>
  <si>
    <t>Alvenaria</t>
  </si>
  <si>
    <t>vãos</t>
  </si>
  <si>
    <t xml:space="preserve"> TOTAL </t>
  </si>
  <si>
    <t>Área:(m²)</t>
  </si>
  <si>
    <t>Per.(m)</t>
  </si>
  <si>
    <t>m</t>
  </si>
  <si>
    <t>DESCONTAR VÃOS</t>
  </si>
  <si>
    <t>Total (m)</t>
  </si>
  <si>
    <t>→Conforme área da alvenaria x dois lados</t>
  </si>
  <si>
    <t>lados</t>
  </si>
  <si>
    <t>→Conforme área do chapisco</t>
  </si>
  <si>
    <t>Conforme "QUADRO DE ESQUADRIAS" localizada na prancha ARQ.01/02.</t>
  </si>
  <si>
    <t>und</t>
  </si>
  <si>
    <t>Quant</t>
  </si>
  <si>
    <t>→Conforme área de massa latex</t>
  </si>
  <si>
    <t>TOTAL =</t>
  </si>
  <si>
    <t>Conforme área da ampliação</t>
  </si>
  <si>
    <t>Área(m²)</t>
  </si>
  <si>
    <t>Porcent.(%)</t>
  </si>
  <si>
    <t>TOTAL=</t>
  </si>
  <si>
    <t>PORTO VELHO - RONDÔNIA</t>
  </si>
  <si>
    <t xml:space="preserve">CRONOGRAMA FISICO FINANCEIRO </t>
  </si>
  <si>
    <t>ITEM</t>
  </si>
  <si>
    <t>DISCRIMINAÇÃO</t>
  </si>
  <si>
    <t>PRAZO DE EXECUÇÃO</t>
  </si>
  <si>
    <t>%</t>
  </si>
  <si>
    <t>30 DIAS</t>
  </si>
  <si>
    <t>60 DIAS</t>
  </si>
  <si>
    <t>90 DIAS</t>
  </si>
  <si>
    <t/>
  </si>
  <si>
    <t>Percentual parcial</t>
  </si>
  <si>
    <t>Valor parcial com BDI</t>
  </si>
  <si>
    <t>Percentual acumulado</t>
  </si>
  <si>
    <t>Valor acumulado com BDI</t>
  </si>
  <si>
    <t>1.1</t>
  </si>
  <si>
    <t>PLANILHA ORÇAMENTÁRIA</t>
  </si>
  <si>
    <t xml:space="preserve">OBRA  : </t>
  </si>
  <si>
    <t xml:space="preserve">END.    : </t>
  </si>
  <si>
    <t>LOCAL:</t>
  </si>
  <si>
    <t>ÁREA  :</t>
  </si>
  <si>
    <t>TABELA</t>
  </si>
  <si>
    <t>CÓDIGO</t>
  </si>
  <si>
    <t>DISCRIMINAÇÃO DE SERVIÇOS</t>
  </si>
  <si>
    <t>UNID</t>
  </si>
  <si>
    <t>QUANT.</t>
  </si>
  <si>
    <t>SERVIÇOS PRELIMINARES</t>
  </si>
  <si>
    <t xml:space="preserve">A </t>
  </si>
  <si>
    <t xml:space="preserve">Placa de obra em chapa de aco galvanizado                                                                                                                                                               </t>
  </si>
  <si>
    <t xml:space="preserve">m²    </t>
  </si>
  <si>
    <t xml:space="preserve">Execução de depósito em canteiro de obra em chapa de madeira compensada, não incluso mobiliário. af_04/2016                                                                                             </t>
  </si>
  <si>
    <t>CUSTO TOTAL DE SERVIÇOS PRELIMINARES</t>
  </si>
  <si>
    <t>2.0</t>
  </si>
  <si>
    <t>DEMOLIÇÕES E RETIRADAS</t>
  </si>
  <si>
    <t>2.1</t>
  </si>
  <si>
    <t>Demolição de alvenaria de bloco furado, de forma manual, sem reaproveitamento. af_12/2017</t>
  </si>
  <si>
    <t>2.2</t>
  </si>
  <si>
    <t>2.3</t>
  </si>
  <si>
    <t xml:space="preserve">Remoção de tesouras de madeira, com vão menor que 8m, de forma manual, sem reaproveitamento. af_12/2017                                                                                                 </t>
  </si>
  <si>
    <t xml:space="preserve">und   </t>
  </si>
  <si>
    <t>2.4</t>
  </si>
  <si>
    <t xml:space="preserve">Demolição de telha fibrocimento                                                                                                                                                                         </t>
  </si>
  <si>
    <t>2.5</t>
  </si>
  <si>
    <t>2.6</t>
  </si>
  <si>
    <t>2.7</t>
  </si>
  <si>
    <t>2.8</t>
  </si>
  <si>
    <t>2.9</t>
  </si>
  <si>
    <t>Carga e descarga mecanizada de entulho em caminhão basculante 6m³</t>
  </si>
  <si>
    <t>CUSTO TOTAL DE MOVIMENTO DE TERRA</t>
  </si>
  <si>
    <t>3.0</t>
  </si>
  <si>
    <t>MOVIMENTO DE TERRA</t>
  </si>
  <si>
    <t>3.1</t>
  </si>
  <si>
    <t>Escavação manual de valas. af_03/2016</t>
  </si>
  <si>
    <t>3.2</t>
  </si>
  <si>
    <t>Reaterro manual de valas com compactação mecanizada. af_04/2016</t>
  </si>
  <si>
    <t>4.0</t>
  </si>
  <si>
    <t>INFRA ESTRUTURA</t>
  </si>
  <si>
    <t>4.2</t>
  </si>
  <si>
    <t>Lastro de concreto magro, aplicado em pisos ou radiers, espessura de 3 cm. af_07_2016</t>
  </si>
  <si>
    <t>Fabricação, montagem e desmontagem de fôrma para viga baldrame, em madeira serrada, e=25 mm, 4 utilizações. af_06/2017</t>
  </si>
  <si>
    <t>Fabricação de fôrma para pilares e estruturas similares, em madeira serrada, e=25 mm. af_12/2015</t>
  </si>
  <si>
    <t>Armação de pilar ou viga de uma estrutura convencional de concreto armado em uma edificação térrea ou sobrado utilizando aço ca-60 de 5,0 mm - montagem. af_12/2015</t>
  </si>
  <si>
    <t>4.6</t>
  </si>
  <si>
    <t>4.7</t>
  </si>
  <si>
    <t>Armação de pilar ou viga de uma estrutura convencional de concreto armado em uma edificação térrea ou sobrado utilizando aço ca-50 de 8,0 mm - montagem. af_12/2015</t>
  </si>
  <si>
    <t>4.8</t>
  </si>
  <si>
    <t>Armação de pilar ou viga de uma estrutura convencional de concreto armado em uma edificação térrea ou sobrado utilizando aço ca-50 de 10,0 mm - montagem. af_12/2015</t>
  </si>
  <si>
    <t>4.9</t>
  </si>
  <si>
    <t>Concreto fck = 25mpa, traço 1:2,3:2,7 (cimento/ areia média/ brita 1)  - preparo mecânico com betoneira 400 l. af_07/2016</t>
  </si>
  <si>
    <t>4.10</t>
  </si>
  <si>
    <t>Lançamento com uso de baldes, adensamento e acabamento de concreto em estruturas. af_12/2015</t>
  </si>
  <si>
    <t>4.11</t>
  </si>
  <si>
    <t>Impermeabilizacao de estruturas enterradas, com tinta asfaltica, duas demaos.</t>
  </si>
  <si>
    <t>4.12</t>
  </si>
  <si>
    <t>CUSTO TOTAL DE INFRA ESTRUTURA</t>
  </si>
  <si>
    <t>5.0</t>
  </si>
  <si>
    <t>SUPER ESTRUTURA</t>
  </si>
  <si>
    <t>5.1</t>
  </si>
  <si>
    <t>5.2</t>
  </si>
  <si>
    <t>Fabricação de fôrma para vigas, com madeira serrada, e = 25 mm. af_12/2015</t>
  </si>
  <si>
    <t>5.3</t>
  </si>
  <si>
    <t>5.4</t>
  </si>
  <si>
    <t>Armação de pilar ou viga de uma estrutura convencional de concreto armado em uma edificação térrea ou sobrado utilizando aço ca-50 de 6,3 mm - montagem. af_12/2015</t>
  </si>
  <si>
    <t>5.5</t>
  </si>
  <si>
    <t>5.6</t>
  </si>
  <si>
    <t>5.7</t>
  </si>
  <si>
    <t>5.8</t>
  </si>
  <si>
    <t>5.9</t>
  </si>
  <si>
    <t xml:space="preserve">CUSTO TOTAL DE SUPER ESTRUTURA </t>
  </si>
  <si>
    <t>6.0</t>
  </si>
  <si>
    <t>ALVENARIA</t>
  </si>
  <si>
    <t>6.1</t>
  </si>
  <si>
    <t>CUSTO TOTAL DE ALVENARIA</t>
  </si>
  <si>
    <t>7.0</t>
  </si>
  <si>
    <t>COBERTURA</t>
  </si>
  <si>
    <t>7.1</t>
  </si>
  <si>
    <t>7.2</t>
  </si>
  <si>
    <t>7.3</t>
  </si>
  <si>
    <t>7.6</t>
  </si>
  <si>
    <t xml:space="preserve">Calha em chapa de aço galvanizado número 24, desenvolvimento de 50 cm, incluso transporte vertical. af_06/2016                                                                                          </t>
  </si>
  <si>
    <t xml:space="preserve">m     </t>
  </si>
  <si>
    <t xml:space="preserve">Rufo em chapa de aço galvanizado número 24, corte de 25 cm, incluso transporte vertical. af_06/2016                                                                                                     </t>
  </si>
  <si>
    <t>8.0</t>
  </si>
  <si>
    <t>REVESTIMENTOS DE PISOS</t>
  </si>
  <si>
    <t>8.1</t>
  </si>
  <si>
    <t>8.2</t>
  </si>
  <si>
    <t>Argamassa traço 1:4 (cimento e areia média) para contrapiso, preparo mecânico com betoneira 400 l. af_06/2014</t>
  </si>
  <si>
    <t>8.3</t>
  </si>
  <si>
    <t>CUSTO TOTAL DE REVESTIMENTO DE PISO</t>
  </si>
  <si>
    <t>9.0</t>
  </si>
  <si>
    <t>REVESTIMENTOS DE PAREDES</t>
  </si>
  <si>
    <t>9.1</t>
  </si>
  <si>
    <t>Chapisco aplicado em alvenarias e estruturas de concreto internas, com colher de pedreiro.  argamassa traço 1:3 com preparo em betoneira 400l. af_06/2014</t>
  </si>
  <si>
    <t>9.2</t>
  </si>
  <si>
    <t>Massa única, para recebimento de pintura, em argamassa traço 1:2:8, preparo mecânico com betoneira 400l, aplicada manualmente em faces internas de paredes, espessura de 20mm, com execução de taliscas. af_06/2014</t>
  </si>
  <si>
    <t>9.3</t>
  </si>
  <si>
    <t xml:space="preserve">Revestimento cerâmico para paredes internas com placas tipo esmaltada extra de dimensões 33x45 cm aplicadas em ambientes de área maior que 5 m² na altura inteira das paredes. af_06/2014               </t>
  </si>
  <si>
    <t>Emboço, para recebimento de cerâmica, em argamassa traço 1:2:8, preparo mecânico com betoneira 400l, aplicado manualmente em faces internas de paredes, para ambiente com área entre 5m2 e 10m2, espessu</t>
  </si>
  <si>
    <t>CUSTO TOTAL DE REVESTIMENTO DE PAREDE</t>
  </si>
  <si>
    <t>10.0</t>
  </si>
  <si>
    <t>ESQUADRIAS</t>
  </si>
  <si>
    <t>10.1</t>
  </si>
  <si>
    <t>10.2</t>
  </si>
  <si>
    <t>10.3</t>
  </si>
  <si>
    <t>10.4</t>
  </si>
  <si>
    <t>Peitoril em marmore branco, largura de 15cm, assentado com argamassa traco 1:4 (cimento e areia media), preparo manual da argamassa</t>
  </si>
  <si>
    <t>CUSTO TOTAL DE ESQUADRIAS</t>
  </si>
  <si>
    <t>11.0</t>
  </si>
  <si>
    <t>PINTURA</t>
  </si>
  <si>
    <t>11.1</t>
  </si>
  <si>
    <t>Aplicação e lixamento de massa látex em paredes, duas demãos. af_06/2014</t>
  </si>
  <si>
    <t>11.3</t>
  </si>
  <si>
    <t>Aplicação manual de pintura com tinta látex acrílica em paredes, duas demãos. af_06/2014</t>
  </si>
  <si>
    <t>CUSTO TOTAL DE PINTURA</t>
  </si>
  <si>
    <t>12.0</t>
  </si>
  <si>
    <t xml:space="preserve">INSTALAÇÕES HIDROSSANITÁRIAS      </t>
  </si>
  <si>
    <t xml:space="preserve">Instalações de água fria    </t>
  </si>
  <si>
    <t>12.1</t>
  </si>
  <si>
    <t xml:space="preserve">Tubo, pvc, soldável, dn 25mm, instalado em ramal ou sub-ramal de água - fornecimento e instalação. af_12/2014                                                                                           </t>
  </si>
  <si>
    <t>12.2</t>
  </si>
  <si>
    <t xml:space="preserve">Tubo, pvc, soldável, dn 32mm, instalado em ramal ou sub-ramal de água - fornecimento e instalação. af_12/2014                                                                                           </t>
  </si>
  <si>
    <t>12.3</t>
  </si>
  <si>
    <t>12.4</t>
  </si>
  <si>
    <t xml:space="preserve">Curva 90 graus, pvc, soldável, dn 25mm, instalado em ramal ou sub-ramal de água - fornecimento e instalação. af_12/2014                                                                                 </t>
  </si>
  <si>
    <t>12.5</t>
  </si>
  <si>
    <t>12.6</t>
  </si>
  <si>
    <t xml:space="preserve">Te, pvc, soldável, dn 25mm, instalado em ramal ou sub-ramal de água - fornecimento e instalação. af_12/2014                                                                                             </t>
  </si>
  <si>
    <t>12.7</t>
  </si>
  <si>
    <t>12.8</t>
  </si>
  <si>
    <t xml:space="preserve">Joelho redução 90g PVC sold c/ bucha de latão 25mm x 1/2" fornecimento e instalação.                                                                                                                    </t>
  </si>
  <si>
    <t>12.9</t>
  </si>
  <si>
    <t>12.10</t>
  </si>
  <si>
    <t>12.11</t>
  </si>
  <si>
    <t xml:space="preserve">Kit de registro de gaveta bruto de latão ¾", inclusive conexões, roscável, instalado em ramal de água fria - fornecimento e instalação. af_12/2014                                                      </t>
  </si>
  <si>
    <t>12.12</t>
  </si>
  <si>
    <t xml:space="preserve">Instalações de esgoto               </t>
  </si>
  <si>
    <t>12.13</t>
  </si>
  <si>
    <t xml:space="preserve">Tubo pvc, serie normal, esgoto predial, dn 40 mm, fornecido e instalado em ramal de descarga ou ramal de esgoto sanitário. af_12/2014                                                                   </t>
  </si>
  <si>
    <t>12.14</t>
  </si>
  <si>
    <t xml:space="preserve">Tubo pvc, serie normal, esgoto predial, dn 50 mm, fornecido e instalado em ramal de descarga ou ramal de esgoto sanitário. af_12/2014                                                                   </t>
  </si>
  <si>
    <t>12.15</t>
  </si>
  <si>
    <t xml:space="preserve">Tubo pvc, serie normal, esgoto predial, dn 100 mm, fornecido e instalado em ramal de descarga ou ramal de esgoto sanitário. af_12/2014                                                                  </t>
  </si>
  <si>
    <t>12.16</t>
  </si>
  <si>
    <t>12.18</t>
  </si>
  <si>
    <t>12.19</t>
  </si>
  <si>
    <t xml:space="preserve">Te, pvc, serie normal, esgoto predial, dn 50 x 50 mm, junta elástica, fornecido e instalado em ramal de descarga ou ramal de esgoto sanitário. af_12/2014                                               </t>
  </si>
  <si>
    <t>12.20</t>
  </si>
  <si>
    <t>12.21</t>
  </si>
  <si>
    <t>12.22</t>
  </si>
  <si>
    <t xml:space="preserve">Joelho 45 graus, pvc, serie normal, esgoto predial, dn 40 mm, junta soldável, fornecido e instalado em ramal de descarga ou ramal de esgoto sanitário. af_12/2014                                       </t>
  </si>
  <si>
    <t>12.23</t>
  </si>
  <si>
    <t xml:space="preserve">Joelho 45 graus, pvc, serie normal, esgoto predial, dn 100 mm, junta elástica, fornecido e instalado em ramal de descarga ou ramal de esgoto sanitário. af_12/2014                                      </t>
  </si>
  <si>
    <t>12.24</t>
  </si>
  <si>
    <t xml:space="preserve">Joelho 90 graus, pvc, serie normal, esgoto predial, dn 50 mm, junta elástica, fornecido e instalado em ramal de descarga ou ramal de esgoto sanitário. af_12/2014                                       </t>
  </si>
  <si>
    <t xml:space="preserve">Joelho 90 graus, pvc, serie normal, esgoto predial, dn 100 mm, junta elástica, fornecido e instalado em ramal de descarga ou ramal de esgoto sanitário. af_12/2014                                      </t>
  </si>
  <si>
    <t>12.26</t>
  </si>
  <si>
    <t>12.27</t>
  </si>
  <si>
    <t xml:space="preserve">Curva curta 90 graus, pvc, serie normal, esgoto predial, dn 40 mm, junta soldável, fornecido e instalado em ramal de descarga ou ramal de esgoto sanitário. af_12/2014                                  </t>
  </si>
  <si>
    <t xml:space="preserve">Curva curta 90 graus, pvc, serie normal, esgoto predial, dn 100 mm, junta elástica, fornecido e instalado em ramal de descarga ou ramal de esgoto sanitário. af_12/2014                                 </t>
  </si>
  <si>
    <t>12.33</t>
  </si>
  <si>
    <t>12.34</t>
  </si>
  <si>
    <t>12.35</t>
  </si>
  <si>
    <t>12.36</t>
  </si>
  <si>
    <t>12.37</t>
  </si>
  <si>
    <t xml:space="preserve">Barra de apoio para portadores de necessidades especiais, reta, em aço INOX polido, comprimento: 80 cm / diâmetro minimo 3cm. (Fornecimento e instalação)                                               </t>
  </si>
  <si>
    <t xml:space="preserve">CUSTO TOTAL DE INSTALAÇÕES HIDROSSANITÁRIAS    </t>
  </si>
  <si>
    <t>13.0</t>
  </si>
  <si>
    <t>ELÉTRICO</t>
  </si>
  <si>
    <t>Iluminação</t>
  </si>
  <si>
    <t>13.1</t>
  </si>
  <si>
    <t>13.2</t>
  </si>
  <si>
    <t>Caixa PVC</t>
  </si>
  <si>
    <t>13.3</t>
  </si>
  <si>
    <t>13.4</t>
  </si>
  <si>
    <t>13.5</t>
  </si>
  <si>
    <t>Tomadas e interruptores</t>
  </si>
  <si>
    <t>13.8</t>
  </si>
  <si>
    <t>Tomada média de embutir (1 módulo), 2p+t 10 a, incluindo suporte e placa - fornecimento e instalação. af_12/2015</t>
  </si>
  <si>
    <t>13.10</t>
  </si>
  <si>
    <t>Interruptor simples (1 módulo), 10a/250v, incluindo suporte e placa - fornecimento e instalação. af_12/2015</t>
  </si>
  <si>
    <t>Condutores</t>
  </si>
  <si>
    <t>13.12</t>
  </si>
  <si>
    <t>Cabo de cobre flexível isolado, 2,5 mm², anti-chama 450/750 v, para circuitos terminais - fornecimento e instalação. af_12/2015</t>
  </si>
  <si>
    <t>13.13</t>
  </si>
  <si>
    <t xml:space="preserve">Cabo de cobre flexível isolado, 4 mm², anti-chama 450/750 v, para circuitos terminais - fornecimento e instalação. af_12/2015                                                                           </t>
  </si>
  <si>
    <t>13.14</t>
  </si>
  <si>
    <t xml:space="preserve">Cabo de cobre flexível isolado, 6 mm², anti-chama 450/750 v, para circuitos terminais - fornecimento e instalação. af_12/2015                                                                           </t>
  </si>
  <si>
    <t>13.15</t>
  </si>
  <si>
    <t xml:space="preserve">Cabo de cobre flexível isolado, 10 mm², anti-chama 450/750 v, para circuitos terminais - fornecimento e instalação. af_12/2015                                                                          </t>
  </si>
  <si>
    <t xml:space="preserve">Proteção de equipamento       </t>
  </si>
  <si>
    <t>13.16</t>
  </si>
  <si>
    <t>13.17</t>
  </si>
  <si>
    <t>13.18</t>
  </si>
  <si>
    <t>13.19</t>
  </si>
  <si>
    <t>Eletrodutos e tubos</t>
  </si>
  <si>
    <t>13.20</t>
  </si>
  <si>
    <t>Eletroduto rígido roscável, pvc, dn 25 mm (3/4"), para circuitos terminais, instalado em forro - fornecimento e instalação. af_12/2015</t>
  </si>
  <si>
    <t>13.21</t>
  </si>
  <si>
    <t>13.22</t>
  </si>
  <si>
    <t>Quadros</t>
  </si>
  <si>
    <t>13.23</t>
  </si>
  <si>
    <t>13.24</t>
  </si>
  <si>
    <t>13.25</t>
  </si>
  <si>
    <t>13.26</t>
  </si>
  <si>
    <t>13.27</t>
  </si>
  <si>
    <t>CUSTO TOTAL DO ELÉTRICO</t>
  </si>
  <si>
    <t>14.0</t>
  </si>
  <si>
    <t>DIVERSOS</t>
  </si>
  <si>
    <t>9.5.1</t>
  </si>
  <si>
    <t>Diversos</t>
  </si>
  <si>
    <t>14.1</t>
  </si>
  <si>
    <t>Limpeza final da obra</t>
  </si>
  <si>
    <t>CUSTO TOTAL DE DIVERSOS</t>
  </si>
  <si>
    <t>CUSTO TOTAL DA OBRA COM BDI (R$)</t>
  </si>
  <si>
    <t>CPU-1</t>
  </si>
  <si>
    <t>Placa de obra em chapa de aço galvanizado</t>
  </si>
  <si>
    <t xml:space="preserve">Execução de depósito em canteiro de obra em chapa de madeira compensada, não incluso mobiliário. af_04/2016    </t>
  </si>
  <si>
    <t xml:space="preserve">Demolição de telha fibrocimento      </t>
  </si>
  <si>
    <t xml:space="preserve">→Conforme "Planta arquitetônica existente" na prancha ARQ. </t>
  </si>
  <si>
    <t xml:space="preserve">Demolição de revestimento cerâmico                                                                                                                                                        </t>
  </si>
  <si>
    <t xml:space="preserve">Demolição de revestimento cerâmico      </t>
  </si>
  <si>
    <t>Largura.(m)</t>
  </si>
  <si>
    <t xml:space="preserve">Demolição de piso cerâmico      </t>
  </si>
  <si>
    <t xml:space="preserve">Demolição de piso cerâmico                                                                                                                                                        </t>
  </si>
  <si>
    <t>Altura.(m)</t>
  </si>
  <si>
    <t>PAREDE EXTERNA AUDITÓRIO</t>
  </si>
  <si>
    <t>PAREDE INTERNA AUDITÓRIO</t>
  </si>
  <si>
    <t>Remoção de portas, de forma manual, sem reaproveitamento. AF_12/2017</t>
  </si>
  <si>
    <t>Remoção de janelas, de forma manual, sem reaproveitamento. AF_12/2017</t>
  </si>
  <si>
    <t>Remoção de forro pvc</t>
  </si>
  <si>
    <t>S1</t>
  </si>
  <si>
    <t>S3</t>
  </si>
  <si>
    <t>S4</t>
  </si>
  <si>
    <t>S5</t>
  </si>
  <si>
    <t>S6</t>
  </si>
  <si>
    <t>→Conforme detalhamentos na prancha EST. 02/08.</t>
  </si>
  <si>
    <t>VB4</t>
  </si>
  <si>
    <t>VB5</t>
  </si>
  <si>
    <t>VB6</t>
  </si>
  <si>
    <t>OK</t>
  </si>
  <si>
    <t>VB7</t>
  </si>
  <si>
    <t>S1 A S12</t>
  </si>
  <si>
    <t>→Conforme detalhamentos na prancha EST. 02/08-03/08.</t>
  </si>
  <si>
    <t>→Conforme tabela  na prancha EST. 05/08.</t>
  </si>
  <si>
    <t>→Conforme tabela  na prancha EST. 06/08.</t>
  </si>
  <si>
    <t>→Conforme tabela  na prancha EST. 02/08-03/08.</t>
  </si>
  <si>
    <t>*Foram desconsiderados 10% adicional do projeto estrutural.</t>
  </si>
  <si>
    <t>Armação de pilar ou viga de uma estrutura convencional de concreto armado em uma edificação térrea ou sobrado utilizando aço ca-50 de 12,5 mm - montagem. af_12/2015</t>
  </si>
  <si>
    <t>Armação de pilar ou viga de uma estrutura convencional de concreto armado em uma edificação térrea ou sobrado utilizando aço ca-50 de 16.0 mm - montagem. af_12/2015</t>
  </si>
  <si>
    <t>→Conforme tabela  na prancha EST. 02/08-03/08-05/08</t>
  </si>
  <si>
    <t>Armação de pilar ou viga de uma estrutura convencional de concreto armado em uma edificação térrea ou sobrado utilizando aço ca-50 de 16,0 mm - montagem. af_12/2015</t>
  </si>
  <si>
    <t>→Conforme tabela  na prancha EST. 08/08.</t>
  </si>
  <si>
    <t>Vigas Cobertura=</t>
  </si>
  <si>
    <t>→Conforme tabela  na prancha EST. 06/08-08/08</t>
  </si>
  <si>
    <t>5.10</t>
  </si>
  <si>
    <t>REFORMA DO SALÃO NOBRE E PSICOSOCIAL</t>
  </si>
  <si>
    <t>SOMA TOTAL</t>
  </si>
  <si>
    <t>*Vãos de portas e janelas já descontados conforme projeto arquitetônico</t>
  </si>
  <si>
    <t>Fabricação e instalação de tesoura inteira em aço, vãos de 3 a 12 m e para qualquer tipo de telha, incluso içamento. AF_12/2015</t>
  </si>
  <si>
    <t>KG</t>
  </si>
  <si>
    <t>Trama de aço composta por terças para telhados de até 2 águas para telha ondulada de fibrocimento, metálica,plástica ou termoacústica, incluso transporte vertical. AF_07/2019</t>
  </si>
  <si>
    <t>Telhamento com telha metálica termoacústica e=30mm, com até 2 águas, incluso içamento. AF_07/2019</t>
  </si>
  <si>
    <t>→Conforme detalhemento do projeto de cobertura metálica</t>
  </si>
  <si>
    <t>ALVENARIA DE VEDAÇÃO DE BLOCOS CERÂMICOS FURADOS NA VERTICAL DE 14X19X39CM (ESPESSURA 14CM) DE PAREDES COM ÁREA LÍQUIDA MAIOR OU IGUAL A 6M² SEM VÃOS E ARGAMASSA DE ASSENTAMENTO COM PREPARO EM BETONEIRA. AF_06/2014</t>
  </si>
  <si>
    <t>PLATIBANDA</t>
  </si>
  <si>
    <t xml:space="preserve">Calha em chapa de aço galvanizado número 24, desenvolvimento de 50 cm, incluso transporte vertical. af_06/2016   </t>
  </si>
  <si>
    <t>→Conforme "Planta de Cobertura " na prancha ARQ. 02/02.</t>
  </si>
  <si>
    <t>Compri total.(m)</t>
  </si>
  <si>
    <t xml:space="preserve">Rufo em chapa de aço galvanizado número 24, corte de 25 cm, incluso transporte vertical. af_06/2016 </t>
  </si>
  <si>
    <t>→Conforme "Projeto Arquitetônico" na prancha ARQ. 01/02.</t>
  </si>
  <si>
    <t>APOIO FONOAUDIOLOGIA</t>
  </si>
  <si>
    <t>CIRCULAÇÃO</t>
  </si>
  <si>
    <t>ESPERA</t>
  </si>
  <si>
    <t>APOIO ASSIT. SOCIAL</t>
  </si>
  <si>
    <t>APOIO TERAPIA OCUP.</t>
  </si>
  <si>
    <t>APOIO PSICOLOGIA</t>
  </si>
  <si>
    <t>P2</t>
  </si>
  <si>
    <t>P3</t>
  </si>
  <si>
    <t>esp(0,07cm)</t>
  </si>
  <si>
    <t xml:space="preserve">CUSTO TOTAL DA OBRA (R$) -  </t>
  </si>
  <si>
    <t>Tubo, pvc, soldável, dn 25mm, instalado em ramal ou sub-ramal de água - fornecimento e instalação. af_12/2014</t>
  </si>
  <si>
    <t>→Conforme "Projeto Hidrossanitário" na prancha HIDRO. 01/02 e 02/02.</t>
  </si>
  <si>
    <t xml:space="preserve">Tubo, pvc, soldável, dn 32mm, instalado em ramal ou sub-ramal de água - fornecimento e instalação. af_12/2014   </t>
  </si>
  <si>
    <t xml:space="preserve">Curva 90 graus, pvc, soldável, dn 25mm, instalado em ramal ou sub-ramal de água - fornecimento e instalação. af_12/2014  </t>
  </si>
  <si>
    <t>unid</t>
  </si>
  <si>
    <t xml:space="preserve">Curva 90 graus, pvc, soldável, dn 32mm, instalado em ramal ou sub-ramal de água - fornecimento e instalação. af_12/2014  </t>
  </si>
  <si>
    <t xml:space="preserve">Curva 90 graus, pvc, soldável, dn 32mm, instalado em prumada de água - fornecimento e instalação. af_12/2014                                                                                            </t>
  </si>
  <si>
    <t xml:space="preserve">Te, pvc, soldável, dn 25mm, instalado em ramal ou sub-ramal de água - fornecimento e instalação. af_12/2014    </t>
  </si>
  <si>
    <t xml:space="preserve">Te, pvc, soldável, dn 32mm, instalado em ramal ou sub-ramal de água - fornecimento e instalação. af_12/2014    </t>
  </si>
  <si>
    <t>Te, pvc, soldável, dn 32mm, instalado em ramal ou sub-ramal de água - fornecimento e instalação. af_12/2014</t>
  </si>
  <si>
    <t>Luva, pvc, soldável, dn 25mm, instalado em prumada de água  - fornecimento e instalação. af_12/2014</t>
  </si>
  <si>
    <t>Joelho 90 graus, pvc, soldável, dn 25mm, instalado em ramal de distribuição de água  - fornecimento e instalação. af_12/2014</t>
  </si>
  <si>
    <t xml:space="preserve">Joelho redução 90g PVC sold c/ bucha de latão 25mm x 1/2" fornecimento e instalação. </t>
  </si>
  <si>
    <t xml:space="preserve">Adaptador curto com bolsa e rosca para registro,pvc, soldável 25mm x 3/4, instalado em ramal ou sub-ramal de água - fornecimento e instalação.   </t>
  </si>
  <si>
    <t xml:space="preserve">Kit de registro de gaveta bruto de latão ¾", inclusive conexões, roscável, instalado em ramal de água fria - fornecimento e instalação. af_12/2014  </t>
  </si>
  <si>
    <t xml:space="preserve">  </t>
  </si>
  <si>
    <t>12.32</t>
  </si>
  <si>
    <t>Tubo pvc, serie normal, esgoto predial, dn 75 mm, fornecido e instalado em ramal de descarga ou ramal de esgoto sanitário. af_12/2014</t>
  </si>
  <si>
    <t xml:space="preserve">Joelho 45 graus, pvc, serie normal, esgoto predial, dn 75 mm, junta elástica, fornecido e instalado em ramal de descarga ou ramal de esgoto sanitário. af_12/2014                                      </t>
  </si>
  <si>
    <t xml:space="preserve">Joelho 45 graus, pvc, serie normal, esgoto predial, dn 50 mm, junta elástica, fornecido e instalado em ramal de descarga ou ramal de esgoto sanitário. af_12/2014                                      </t>
  </si>
  <si>
    <t>Luva simples, pvc, serie normal, esgoto predial, dn 100mm, junta elástica, fornecido e instalado em ramal de descarga ou ramal de esgoto sanitário. AF_12/2014</t>
  </si>
  <si>
    <t>Redução excêntrica,pvc, serie r, água pluvial, DN 75 x 50 MM</t>
  </si>
  <si>
    <t>Redução excêntrica,pvc, serie r, água pluvial, DN 75 x 50 mm</t>
  </si>
  <si>
    <t>Redução excêntrica,pvc, serie r, água pluvial, DN 100 x 75 MM</t>
  </si>
  <si>
    <t>A</t>
  </si>
  <si>
    <t>Redução excêntrica,pvc, serie r, água pluvial, DN 100 x 75 mm</t>
  </si>
  <si>
    <t xml:space="preserve">Caixa d´água em polietileno, 1000 litros, com acessórios (fornecimento e instalação).                                                                                                                   </t>
  </si>
  <si>
    <t>DESCONTAR ÁREA EMBOÇO</t>
  </si>
  <si>
    <t>Perimetro.(m)</t>
  </si>
  <si>
    <t>11.2</t>
  </si>
  <si>
    <t>Cabo de cobre flexível isolado, 4,0 mm², anti-chama 450/750 v, para circuitos terminais - fornecimento e instalação. af_12/2015</t>
  </si>
  <si>
    <t>Cabo de cobre flexível isolado, 6,0 mm², anti-chama 450/750 v, para circuitos terminais - fornecimento e instalação. af_12/2015</t>
  </si>
  <si>
    <t>Cabo de cobre flexível isolado, 10,0 mm², anti-chama 450/750 v, para circuitos terminais - fornecimento e instalação. af_12/2015</t>
  </si>
  <si>
    <t>Cabo de cobre flexível isolado, 16,0 mm², anti-chama 450/750 v, para circuitos terminais - fornecimento e instalação. af_12/2015</t>
  </si>
  <si>
    <t>Cabo de cobre flexível isolado, 35,0 mm², anti-chama 450/750 v, para circuitos terminais - fornecimento e instalação. af_12/2015</t>
  </si>
  <si>
    <t xml:space="preserve">Cabo de cobre flexível isolado, 16 mm², anti-chama 450/750 v, para circuitos terminais - fornecimento e instalação. af_12/2015                                                                          </t>
  </si>
  <si>
    <t xml:space="preserve">Cabo de cobre flexível isolado, 35 mm², anti-chama 450/750 v, para circuitos terminais - fornecimento e instalação. af_12/2015                                                                          </t>
  </si>
  <si>
    <t xml:space="preserve">Disjuntor monopolar tipo din, corrente nominal de 10a - fornecimento e instalação. af_04/2016                                                                                                           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</si>
  <si>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</si>
  <si>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</si>
  <si>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monopolar tipo din, corrente nominal de 40a - fornecimento e instalação. af_04/2016</t>
  </si>
  <si>
    <t>Disjuntor monopolar tipo din, corrente nominal de 50a - fornecimento e instalação. af_04/2016</t>
  </si>
  <si>
    <t>Disjuntor bipolar tipo din, corrente nominal de 50a - fornecimento e instalação. af_04/2016</t>
  </si>
  <si>
    <t>Disjuntor bipolar tipo din, corrente nominal de 10a - fornecimento e instalação. af_04/2016</t>
  </si>
  <si>
    <t>Disjuntor bipolar tipo din, corrente nominal de 16a - fornecimento e instalação. af_04/2016</t>
  </si>
  <si>
    <t>Disjuntor tripolar tipo din, corrente nominal de 100a - fornecimento e instalação. af_04/2016</t>
  </si>
  <si>
    <t>74130/5</t>
  </si>
  <si>
    <t xml:space="preserve">Quadro de distribuicao de energia em chapa metálica, para 18 disjuntores termomagneticos monopolares, com barramento trifasico e neutro - fornecimento e instalacao                           </t>
  </si>
  <si>
    <t xml:space="preserve">Quadro de distribuicao de energia em chapa metálica, para 18 disjuntores termomagneticos monopolares, com barramento trifasico e neutro - fornecimento e instalacao   </t>
  </si>
  <si>
    <t>13.28</t>
  </si>
  <si>
    <t xml:space="preserve">Caixa de inspeção para aterramento, circurlar em polietileno, diâmetro interno = 0.3m </t>
  </si>
  <si>
    <t>→Conforme "Projeto ARQ" na prancha ARQ 01/02 e 02/02.</t>
  </si>
  <si>
    <t xml:space="preserve">Lavatório de canto louça branca suspenso *40 x 30* cm, com torneira cromada de mesa, 1/2" ou 3/4" para lavatório, padrão popular, sifão do tipo garrafa/copo em pvc 1.1/4"x 1.1/2, válvula em plástico </t>
  </si>
  <si>
    <t>Vaso sanitário sifonado convencional para PCD</t>
  </si>
  <si>
    <t>Caixa retangular 4" x 2" média , pvc, instalada em parede - fornecimento e instalação. af_12/2015</t>
  </si>
  <si>
    <t>CPU-03</t>
  </si>
  <si>
    <t>DESCRIÇÃO SERVIÇO</t>
  </si>
  <si>
    <t>UND</t>
  </si>
  <si>
    <t>MÃO DE OBRA</t>
  </si>
  <si>
    <t>DESCRIÇÃO INSUMO</t>
  </si>
  <si>
    <t>COEFICIENTE</t>
  </si>
  <si>
    <t>UNITÁRIO (R$)</t>
  </si>
  <si>
    <t>SUB TOTAL (R$)</t>
  </si>
  <si>
    <t>CARPINTEIRO DE FORMAS COM ENCARGOS COMPLEMENTARES</t>
  </si>
  <si>
    <t>H</t>
  </si>
  <si>
    <t>SERVENTE COM ENCARGOS COMPLEMENTARES</t>
  </si>
  <si>
    <t>Parcial Mão-de-Obra S/L. Social</t>
  </si>
  <si>
    <t>Leis Sociais</t>
  </si>
  <si>
    <t>Total Mão-de-Obra + L. Social</t>
  </si>
  <si>
    <t>Total de Mão de Obra (01)</t>
  </si>
  <si>
    <t>MATERIAIS</t>
  </si>
  <si>
    <t>SARRAFO DE MADEIRA NAO APARELHADA *2,5 X 7* CM, MACARANDUBA, ANGELIM OU EQUIVALENTE DA REGIAO</t>
  </si>
  <si>
    <t>M</t>
  </si>
  <si>
    <t>PONTALETE DE MADEIRA NAO APARELHADA *7,5 X 7,5* CM (3 X 3 ") PINUS, MISTA OU EQUIVALENTE DA REGIAO</t>
  </si>
  <si>
    <t>PLACA DE OBRA (PARA CONSTRUCAO CIVIL) EM CHAPA GALVANIZADA *N. 22*, ADESIVADA, DE *2,0 X 1,125* M</t>
  </si>
  <si>
    <t>M²</t>
  </si>
  <si>
    <t>PREGO DE ACO POLIDO COM CABECA 18 X 30 (2 3/4 X 10)</t>
  </si>
  <si>
    <t>Total Materiais (02)</t>
  </si>
  <si>
    <t>EQUIPAMENTOS / FERRAMENTAS / OUTROS</t>
  </si>
  <si>
    <t>CONCRETO MAGRO PARA LASTRO, TRAÇO 1:4,5:4,5 (CIMENTO/ AREIA MÉDIA/ BRITA 1) - PREPARO MECÂNICO COM BETONEIRA 400 L. AF_07/2016</t>
  </si>
  <si>
    <t>M³</t>
  </si>
  <si>
    <t>Total Equipamentos (03)</t>
  </si>
  <si>
    <t>CUSTO UNITÁRIO DO SERVIÇO = (01)+(02)+(03)</t>
  </si>
  <si>
    <t>Endereço:</t>
  </si>
  <si>
    <t>Cidade:</t>
  </si>
  <si>
    <t>Porto Velho/RO</t>
  </si>
  <si>
    <t>COMPOSIÇÃO</t>
  </si>
  <si>
    <t>Unidade</t>
  </si>
  <si>
    <t>UNIDADE</t>
  </si>
  <si>
    <t>Servente com encargos complementares</t>
  </si>
  <si>
    <t>h</t>
  </si>
  <si>
    <t>Eletricista com encargos complementares</t>
  </si>
  <si>
    <t>L</t>
  </si>
  <si>
    <t>TINTA ASFALTICA IMPERMEABILIZANTE DISPERSA EM AGUA, PARA MATERIAIS CIMENTICIOS</t>
  </si>
  <si>
    <t>l</t>
  </si>
  <si>
    <t>Azulejista ou ladrilhista com encargos complementares</t>
  </si>
  <si>
    <t>Rejunte epóxi branco</t>
  </si>
  <si>
    <t>Argamassa colante tipo ACII</t>
  </si>
  <si>
    <t>Piso porcelanato, borda reta, extra, formato maior que 2025 cm²</t>
  </si>
  <si>
    <t>Vidraceiro com encargos complementares</t>
  </si>
  <si>
    <t>Massa para vidro</t>
  </si>
  <si>
    <t>Kg</t>
  </si>
  <si>
    <t>Vidro temperado incolor e = 8 mm, sem colocação</t>
  </si>
  <si>
    <t>Auxiliar de eletricista com encargos complementares</t>
  </si>
  <si>
    <t>COT-1.7</t>
  </si>
  <si>
    <t>Placa Led 20x20</t>
  </si>
  <si>
    <t>COT-1.8</t>
  </si>
  <si>
    <t>Placa Led 30x30</t>
  </si>
  <si>
    <t>Estopa</t>
  </si>
  <si>
    <t>Solvente diluente a base de aguarrás</t>
  </si>
  <si>
    <t>Placa de Obra em Chapa de aço Galvanizado (2,0m x 3,00m).</t>
  </si>
  <si>
    <t>CPU-2</t>
  </si>
  <si>
    <t>CPU-3</t>
  </si>
  <si>
    <t>CPU-4</t>
  </si>
  <si>
    <t>Janela em vidro blindex e= 8mm - fornecimento e instalação</t>
  </si>
  <si>
    <t>Janela em vidro temperado 8mm</t>
  </si>
  <si>
    <t>Janela em vidro temperado 02 folhas e= 8mm</t>
  </si>
  <si>
    <t>J01</t>
  </si>
  <si>
    <t>J02</t>
  </si>
  <si>
    <t>X</t>
  </si>
  <si>
    <t>J03</t>
  </si>
  <si>
    <t>Porta de vidro temperado 8mm</t>
  </si>
  <si>
    <t>CPU-5</t>
  </si>
  <si>
    <t>CPU-6</t>
  </si>
  <si>
    <t>Porta em vidro blindex e= 8mm - fornecimento e instalação</t>
  </si>
  <si>
    <t>Porta em vidro temperado 02 folhas e= 8mm</t>
  </si>
  <si>
    <t>P01</t>
  </si>
  <si>
    <t>P02</t>
  </si>
  <si>
    <t>Luminária tipo LED de embutir 30x30</t>
  </si>
  <si>
    <t>Luminária tipo LED de embutir 20x20</t>
  </si>
  <si>
    <t>CUSTO TOTAL DE DEMOLIÇÕES E RETIRADAS</t>
  </si>
  <si>
    <t xml:space="preserve">Valor parcial </t>
  </si>
  <si>
    <t>Rede Lógica</t>
  </si>
  <si>
    <t>13.29</t>
  </si>
  <si>
    <t>13.30</t>
  </si>
  <si>
    <t>13.31</t>
  </si>
  <si>
    <t>13.32</t>
  </si>
  <si>
    <t>Caixa retangular 4" X 4" Alta</t>
  </si>
  <si>
    <t>UTP-5e (24AWG)</t>
  </si>
  <si>
    <t>Tomada RJ45 -  fornecimento e instalação.</t>
  </si>
  <si>
    <t xml:space="preserve">Cabo Eletrônico Catergoria 5E, Instalado em Edificação Institucional - Fornecimento e Instalação </t>
  </si>
  <si>
    <t>Eletroduto rígido roscável, pvc, dn 32 mm (1"), para circuitos terminais, instalado em forro - fornecimento e instalação. af_12/2015</t>
  </si>
  <si>
    <t>Quadro de Distribuição para Telefone N.4, 60X60X12CM em Chapa Metálica , de Embutir</t>
  </si>
  <si>
    <t>14.2</t>
  </si>
  <si>
    <t>COTAÇÃO DE PREÇOS</t>
  </si>
  <si>
    <t>DESCRIÇÃO</t>
  </si>
  <si>
    <t>QTD</t>
  </si>
  <si>
    <t>Média de preços</t>
  </si>
  <si>
    <t>COT-1.1</t>
  </si>
  <si>
    <t>BR 364 - KM 17 CASA DE SAUDE SANTA MARCELINA</t>
  </si>
  <si>
    <t>238,20 M2</t>
  </si>
  <si>
    <t>COTAÇÃO</t>
  </si>
  <si>
    <t>Placa de ACM (cor azul) com letras em aço galvanizado</t>
  </si>
  <si>
    <t>VELOZ IMPRESS</t>
  </si>
  <si>
    <t>3215-2590</t>
  </si>
  <si>
    <t>ATOMIC MULTI SERVIÇOS</t>
  </si>
  <si>
    <t>(69) 99928-8254</t>
  </si>
  <si>
    <t>Piso podotátil, direcional ou alerta, assentado sobre argamassa. AF_05/2020</t>
  </si>
  <si>
    <t>14.3</t>
  </si>
  <si>
    <t>Conforme projeto de acessibilidade</t>
  </si>
  <si>
    <t>Forro</t>
  </si>
  <si>
    <t>7.4</t>
  </si>
  <si>
    <t>7.5</t>
  </si>
  <si>
    <t>4.1</t>
  </si>
  <si>
    <t xml:space="preserve">Forro em Drywall, para ambientes comerciais, inclusive estrutura de fixação.  </t>
  </si>
  <si>
    <t>→Conforme "Planta de Arquitetura " na prancha ARQ. 01/02.</t>
  </si>
  <si>
    <t>13.6</t>
  </si>
  <si>
    <t>13.7</t>
  </si>
  <si>
    <t>13.9</t>
  </si>
  <si>
    <t>13.11</t>
  </si>
  <si>
    <t>OBRA:</t>
  </si>
  <si>
    <t>END:</t>
  </si>
  <si>
    <t>ÁREA:</t>
  </si>
  <si>
    <t>OBRA</t>
  </si>
  <si>
    <t>11.4</t>
  </si>
  <si>
    <t xml:space="preserve">Aplicação e lixamento de massa látex em teto, duas demãos </t>
  </si>
  <si>
    <t xml:space="preserve">Aplicação manual de pintura com tinta látex pva em teto, duas demãos </t>
  </si>
  <si>
    <t>→Conforme área de forro de gesso</t>
  </si>
  <si>
    <t>Não Desonerada/ Out 2020</t>
  </si>
  <si>
    <t>L = taxa de lucro.</t>
  </si>
  <si>
    <t>I = taxa de tributos;</t>
  </si>
  <si>
    <t>S = taxa de seguro; R = taxa de risco e G = garantia do empreendimento;</t>
  </si>
  <si>
    <t>DF = taxa das despesas financeiras;</t>
  </si>
  <si>
    <t>AC = taxa de rateio da Administração Central;</t>
  </si>
  <si>
    <t>Onde:</t>
  </si>
  <si>
    <t>Os valores de BDI acima foram calculados com emprego da fórmula abaixo:</t>
  </si>
  <si>
    <t>Fonte da composição, valores de referência e fórmula do BDI:  Acórdão 2622/2013 - TCU - Plenário</t>
  </si>
  <si>
    <t>ISSQN (**)</t>
  </si>
  <si>
    <t>PIS</t>
  </si>
  <si>
    <t>COFINS</t>
  </si>
  <si>
    <r>
      <t xml:space="preserve">Tributos </t>
    </r>
    <r>
      <rPr>
        <b/>
        <i/>
        <sz val="11"/>
        <rFont val="Century Gothic"/>
        <family val="2"/>
      </rPr>
      <t>(soma dos itens abaixo)</t>
    </r>
  </si>
  <si>
    <t>Lucro</t>
  </si>
  <si>
    <t>Despesas Financeiras</t>
  </si>
  <si>
    <t>Risco</t>
  </si>
  <si>
    <t>Seguro e Garantia (*)</t>
  </si>
  <si>
    <t>Administração Central</t>
  </si>
  <si>
    <t>3º QUARTIL</t>
  </si>
  <si>
    <t>MÉDIO</t>
  </si>
  <si>
    <t>1º QUARTIL</t>
  </si>
  <si>
    <t>BDI ADOTADO %</t>
  </si>
  <si>
    <t>VALORES DE REFERÊNCIA - %</t>
  </si>
  <si>
    <r>
      <t>LOCAL:</t>
    </r>
    <r>
      <rPr>
        <sz val="10"/>
        <rFont val="Century Gothic"/>
        <family val="2"/>
      </rPr>
      <t>PORTO VELHO - RONDÔNIA</t>
    </r>
  </si>
  <si>
    <r>
      <t>END.    :</t>
    </r>
    <r>
      <rPr>
        <sz val="10"/>
        <rFont val="Century Gothic"/>
        <family val="2"/>
      </rPr>
      <t xml:space="preserve"> BR 364 - KM 17 CASA DE SAUDE SANTA MARCELINA</t>
    </r>
  </si>
  <si>
    <r>
      <t>OBRA  :</t>
    </r>
    <r>
      <rPr>
        <sz val="10"/>
        <rFont val="Century Gothic"/>
        <family val="2"/>
      </rPr>
      <t xml:space="preserve"> REFORMA DO SALÃO NOBRE E PSICOSOCIAL</t>
    </r>
  </si>
  <si>
    <t>COMPOSIÇÃO ANALÍTICA DO BDI - CONSTRUÇÃO DE EDIFÍCIOS</t>
  </si>
  <si>
    <t>→Conforme "Planta de Arquitetura " na prancha ARQ. 01/02.(Para salão nobre)</t>
  </si>
  <si>
    <t xml:space="preserve"> </t>
  </si>
  <si>
    <t>FORRO EM RÉGUAS DE PVC, FRISADO, PARA AMBIENTES RESIDENCIAIS, INCLUSIVE ESTRUTURA DE FIXAÇÃO. AF_05/2017_P</t>
  </si>
  <si>
    <t xml:space="preserve">REVESTIMENTO CERÂMICO PARA PISO COM PLACAS TIPO PORCELANATO DE DIMENSÕES 45X45 CM APLICADA EM AMBIENTES DE ÁREA MAIOR QUE 10 M². AF_06/2014 </t>
  </si>
  <si>
    <t>Rodapé cerâmico de 7cm de altura com placas tipo porcelanato de dimensões 45x45 cm aplicada em ambientes de área maior que 10 M². AF 06/2014</t>
  </si>
  <si>
    <t xml:space="preserve">Porta de aluminio de correr em ACM duplo, pintura eletrostática na cor branca, inclusive acessórios </t>
  </si>
  <si>
    <t>CPU-8</t>
  </si>
  <si>
    <t>Pedreiro com encargos complementares</t>
  </si>
  <si>
    <t>Selante elástico monocomponente a base de poliuretano para juntas diversas</t>
  </si>
  <si>
    <t xml:space="preserve">Porta de aluminio abrir com ACM duplo, pintura eletrostatica na cor branca, inclusive acessórios </t>
  </si>
  <si>
    <t>GUARNICAO/MOLDURA DE ACABAMENTO PARA ESQUADRIA DE ALUMINIO ANODIZADO NATURAL, PARA 1 FACE</t>
  </si>
  <si>
    <t>BUCHA DE NYLON SEM ABA S10, COM PARAFUSO DE 6,10 X 65 MM EM ACO ZINCADO COM ROSCA SOBERBA, CABECA CHATA E FENDA PHILLIPS</t>
  </si>
  <si>
    <t>m2</t>
  </si>
  <si>
    <t>310 ml</t>
  </si>
  <si>
    <t>VALOR TOTAL S/ BDI (R$)</t>
  </si>
  <si>
    <t>VALOR UNIT S/ BDI(R$)</t>
  </si>
  <si>
    <t>VALOR UNIT C/ BDI (R$)</t>
  </si>
  <si>
    <t>VALOR TOTAL C/ BDI (R$)</t>
  </si>
  <si>
    <t>CUSTO TOTAL DA OBRA S/ BDI(R$)</t>
  </si>
  <si>
    <t>MÊS</t>
  </si>
  <si>
    <t>CUSTO TOTAL DE ADMINISTRAÇÃO E CONTROLE</t>
  </si>
  <si>
    <t>CPU-10</t>
  </si>
  <si>
    <t>Administração e Controle - Resp. Técnico (Engenheiro Civil)</t>
  </si>
  <si>
    <t>Engenheiro Civil Junior com encargos complementares</t>
  </si>
  <si>
    <t>Mestre de obras com encargos complementares</t>
  </si>
  <si>
    <t>ADMINISTRAÇÃO E CONTROLE</t>
  </si>
  <si>
    <t>Administração e Controle</t>
  </si>
  <si>
    <t>→Conforme cronograma</t>
  </si>
  <si>
    <t>3.3</t>
  </si>
  <si>
    <t>3.4</t>
  </si>
  <si>
    <t>3.5</t>
  </si>
  <si>
    <t>3.6</t>
  </si>
  <si>
    <t>3.7</t>
  </si>
  <si>
    <t>3.8</t>
  </si>
  <si>
    <t>3.9</t>
  </si>
  <si>
    <t>5.11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</si>
  <si>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</si>
  <si>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</si>
  <si>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</si>
  <si>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</si>
  <si>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</si>
  <si>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</si>
  <si>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</si>
  <si>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</si>
  <si>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</si>
  <si>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8.4</t>
  </si>
  <si>
    <t>8.5</t>
  </si>
  <si>
    <t>8.6</t>
  </si>
  <si>
    <t>8.7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</si>
  <si>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</si>
  <si>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</si>
  <si>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</si>
  <si>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</si>
  <si>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</si>
  <si>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</si>
  <si>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</si>
  <si>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</si>
  <si>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</si>
  <si>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</si>
  <si>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</si>
  <si>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</si>
  <si>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</si>
  <si>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</si>
  <si>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</si>
  <si>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</si>
  <si>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</si>
  <si>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</si>
  <si>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</si>
  <si>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</si>
  <si>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</si>
  <si>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</si>
  <si>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</si>
  <si>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</si>
  <si>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15.0</t>
  </si>
  <si>
    <t>15.1</t>
  </si>
  <si>
    <t>15.2</t>
  </si>
  <si>
    <t>15.3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</si>
</sst>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0.0%"/>
    <numFmt numFmtId="168" formatCode="_-[$R$-416]\ * #,##0.00_-;\-[$R$-416]\ * #,##0.00_-;_-[$R$-416]\ * &quot;-&quot;??_-;_-@_-"/>
    <numFmt numFmtId="169" formatCode="#,##0.0000"/>
    <numFmt numFmtId="170" formatCode="&quot;R$&quot;#,##0.00"/>
    <numFmt numFmtId="171" formatCode="0.00000"/>
    <numFmt numFmtId="172" formatCode="_(* #,##0.00_);_(* \(#,##0.00\);_(* \-??_);_(@_)"/>
    <numFmt numFmtId="173" formatCode="_(* #,##0_);_(* \(#,##0\);_(* &quot;-&quot;??_);_(@_)"/>
    <numFmt numFmtId="174" formatCode="&quot;R$ &quot;#,##0.00"/>
    <numFmt numFmtId="175" formatCode="0.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2"/>
      <name val="Calibri"/>
      <family val="2"/>
    </font>
    <font>
      <sz val="11"/>
      <name val="Century Gothic"/>
      <family val="2"/>
    </font>
    <font>
      <b/>
      <u/>
      <sz val="10"/>
      <name val="Century Gothic"/>
      <family val="2"/>
    </font>
    <font>
      <sz val="10"/>
      <color indexed="8"/>
      <name val="Century Gothic"/>
      <family val="2"/>
    </font>
    <font>
      <b/>
      <sz val="11"/>
      <name val="Century Gothic"/>
      <family val="2"/>
    </font>
    <font>
      <b/>
      <sz val="11"/>
      <color indexed="10"/>
      <name val="Century Gothic"/>
      <family val="2"/>
    </font>
    <font>
      <sz val="10"/>
      <name val="Arial"/>
      <family val="2"/>
    </font>
    <font>
      <u/>
      <sz val="10"/>
      <name val="Century Gothic"/>
      <family val="2"/>
    </font>
    <font>
      <sz val="10"/>
      <color theme="1"/>
      <name val="Century Gothic"/>
      <family val="2"/>
    </font>
    <font>
      <sz val="11"/>
      <color indexed="10"/>
      <name val="Century Gothic"/>
      <family val="2"/>
    </font>
    <font>
      <b/>
      <sz val="11"/>
      <color rgb="FFFF0000"/>
      <name val="Century Gothic"/>
      <family val="2"/>
    </font>
    <font>
      <b/>
      <sz val="10"/>
      <color indexed="40"/>
      <name val="Century Gothic"/>
      <family val="2"/>
    </font>
    <font>
      <sz val="10"/>
      <color indexed="40"/>
      <name val="Century Gothic"/>
      <family val="2"/>
    </font>
    <font>
      <b/>
      <sz val="10"/>
      <color indexed="10"/>
      <name val="Century Gothic"/>
      <family val="2"/>
    </font>
    <font>
      <sz val="12"/>
      <color indexed="10"/>
      <name val="Calibri"/>
      <family val="2"/>
    </font>
    <font>
      <b/>
      <sz val="10"/>
      <color indexed="8"/>
      <name val="Century Gothic"/>
      <family val="2"/>
    </font>
    <font>
      <b/>
      <sz val="10"/>
      <color indexed="12"/>
      <name val="Century Gothic"/>
      <family val="2"/>
    </font>
    <font>
      <sz val="10"/>
      <color indexed="12"/>
      <name val="Calibri"/>
      <family val="2"/>
    </font>
    <font>
      <sz val="10"/>
      <color indexed="8"/>
      <name val="Arial"/>
      <family val="2"/>
    </font>
    <font>
      <sz val="10"/>
      <color indexed="62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entury Gothic"/>
      <family val="2"/>
    </font>
    <font>
      <sz val="8"/>
      <name val="Arial"/>
    </font>
    <font>
      <sz val="10"/>
      <name val="Courier"/>
      <family val="3"/>
    </font>
    <font>
      <sz val="12"/>
      <color theme="1"/>
      <name val="Times New Roman"/>
      <family val="1"/>
    </font>
    <font>
      <b/>
      <sz val="12"/>
      <name val="Arial"/>
      <family val="2"/>
    </font>
    <font>
      <b/>
      <sz val="11"/>
      <color theme="4" tint="-0.499984740745262"/>
      <name val="Arial"/>
      <family val="2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Courier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name val="Century Gothic"/>
      <family val="2"/>
    </font>
    <font>
      <b/>
      <sz val="10"/>
      <color indexed="9"/>
      <name val="Century Gothic"/>
      <family val="2"/>
    </font>
    <font>
      <sz val="11"/>
      <color theme="1"/>
      <name val="Century Gothic"/>
      <family val="2"/>
    </font>
    <font>
      <b/>
      <i/>
      <sz val="11"/>
      <name val="Century Gothic"/>
      <family val="2"/>
    </font>
    <font>
      <sz val="8"/>
      <name val="Arial"/>
      <family val="2"/>
    </font>
    <font>
      <sz val="12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44" fontId="31" fillId="0" borderId="0" applyFont="0" applyFill="0" applyBorder="0" applyAlignment="0" applyProtection="0"/>
    <xf numFmtId="0" fontId="13" fillId="0" borderId="0"/>
    <xf numFmtId="172" fontId="13" fillId="0" borderId="0" applyFill="0" applyBorder="0" applyAlignment="0" applyProtection="0"/>
    <xf numFmtId="0" fontId="13" fillId="0" borderId="0"/>
    <xf numFmtId="0" fontId="3" fillId="0" borderId="0"/>
    <xf numFmtId="0" fontId="38" fillId="0" borderId="0"/>
    <xf numFmtId="16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172" fontId="13" fillId="0" borderId="0" applyFill="0" applyBorder="0" applyAlignment="0" applyProtection="0"/>
    <xf numFmtId="0" fontId="13" fillId="0" borderId="0"/>
    <xf numFmtId="0" fontId="39" fillId="0" borderId="0" applyNumberFormat="0" applyFill="0" applyBorder="0" applyAlignment="0" applyProtection="0"/>
    <xf numFmtId="0" fontId="13" fillId="0" borderId="0"/>
    <xf numFmtId="0" fontId="47" fillId="0" borderId="0"/>
    <xf numFmtId="9" fontId="47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790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10" fontId="10" fillId="2" borderId="0" xfId="0" applyNumberFormat="1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right"/>
    </xf>
    <xf numFmtId="2" fontId="11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/>
    </xf>
    <xf numFmtId="2" fontId="11" fillId="0" borderId="0" xfId="0" applyNumberFormat="1" applyFont="1"/>
    <xf numFmtId="4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/>
    <xf numFmtId="2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2" fontId="12" fillId="5" borderId="0" xfId="0" applyNumberFormat="1" applyFont="1" applyFill="1" applyAlignment="1">
      <alignment horizontal="left"/>
    </xf>
    <xf numFmtId="2" fontId="11" fillId="5" borderId="0" xfId="0" applyNumberFormat="1" applyFont="1" applyFill="1"/>
    <xf numFmtId="0" fontId="8" fillId="5" borderId="0" xfId="0" applyFont="1" applyFill="1"/>
    <xf numFmtId="0" fontId="4" fillId="6" borderId="1" xfId="0" applyFont="1" applyFill="1" applyBorder="1" applyAlignment="1">
      <alignment horizontal="right" vertical="center"/>
    </xf>
    <xf numFmtId="2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2" fontId="4" fillId="4" borderId="0" xfId="0" applyNumberFormat="1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4" fillId="4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/>
    <xf numFmtId="4" fontId="5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4" fontId="11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left"/>
    </xf>
    <xf numFmtId="0" fontId="4" fillId="4" borderId="2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0" fontId="8" fillId="8" borderId="0" xfId="0" applyFont="1" applyFill="1"/>
    <xf numFmtId="4" fontId="4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4" fontId="8" fillId="9" borderId="0" xfId="0" applyNumberFormat="1" applyFont="1" applyFill="1" applyAlignment="1">
      <alignment vertical="center" wrapText="1"/>
    </xf>
    <xf numFmtId="4" fontId="8" fillId="9" borderId="0" xfId="0" applyNumberFormat="1" applyFont="1" applyFill="1" applyAlignment="1">
      <alignment horizontal="left" vertical="center" wrapText="1"/>
    </xf>
    <xf numFmtId="4" fontId="5" fillId="9" borderId="0" xfId="0" applyNumberFormat="1" applyFont="1" applyFill="1" applyAlignment="1">
      <alignment horizontal="center" vertical="center"/>
    </xf>
    <xf numFmtId="0" fontId="8" fillId="9" borderId="0" xfId="0" applyFont="1" applyFill="1"/>
    <xf numFmtId="4" fontId="5" fillId="9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 wrapText="1"/>
    </xf>
    <xf numFmtId="4" fontId="8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4" fontId="5" fillId="2" borderId="0" xfId="4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2" fontId="5" fillId="4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1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3" borderId="3" xfId="0" applyNumberFormat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4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 textRotation="90"/>
    </xf>
    <xf numFmtId="0" fontId="16" fillId="0" borderId="0" xfId="0" applyFont="1"/>
    <xf numFmtId="4" fontId="5" fillId="0" borderId="0" xfId="0" applyNumberFormat="1" applyFont="1" applyAlignment="1">
      <alignment horizontal="right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0" fontId="11" fillId="10" borderId="0" xfId="0" applyFont="1" applyFill="1"/>
    <xf numFmtId="0" fontId="4" fillId="6" borderId="1" xfId="0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vertical="center"/>
    </xf>
    <xf numFmtId="0" fontId="8" fillId="6" borderId="2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5" fillId="2" borderId="0" xfId="2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0" fillId="4" borderId="2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1" fontId="4" fillId="6" borderId="2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" fontId="11" fillId="2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4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2" fontId="11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165" fontId="5" fillId="4" borderId="0" xfId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vertical="center"/>
    </xf>
    <xf numFmtId="1" fontId="4" fillId="4" borderId="0" xfId="0" applyNumberFormat="1" applyFont="1" applyFill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distributed"/>
    </xf>
    <xf numFmtId="0" fontId="10" fillId="2" borderId="0" xfId="0" applyFont="1" applyFill="1" applyAlignment="1">
      <alignment horizontal="left" vertical="distributed"/>
    </xf>
    <xf numFmtId="0" fontId="7" fillId="0" borderId="0" xfId="0" applyFont="1"/>
    <xf numFmtId="0" fontId="5" fillId="0" borderId="0" xfId="0" applyFont="1"/>
    <xf numFmtId="0" fontId="21" fillId="0" borderId="0" xfId="0" applyFont="1"/>
    <xf numFmtId="9" fontId="5" fillId="4" borderId="0" xfId="3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vertical="top"/>
    </xf>
    <xf numFmtId="0" fontId="5" fillId="2" borderId="12" xfId="0" applyFont="1" applyFill="1" applyBorder="1"/>
    <xf numFmtId="0" fontId="5" fillId="2" borderId="0" xfId="0" applyFont="1" applyFill="1" applyAlignment="1">
      <alignment horizontal="right"/>
    </xf>
    <xf numFmtId="0" fontId="5" fillId="2" borderId="13" xfId="0" applyFont="1" applyFill="1" applyBorder="1"/>
    <xf numFmtId="0" fontId="4" fillId="2" borderId="12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/>
    </xf>
    <xf numFmtId="10" fontId="5" fillId="2" borderId="0" xfId="0" applyNumberFormat="1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10" borderId="17" xfId="0" applyFont="1" applyFill="1" applyBorder="1" applyAlignment="1">
      <alignment horizontal="center" wrapText="1"/>
    </xf>
    <xf numFmtId="0" fontId="22" fillId="11" borderId="21" xfId="0" applyFont="1" applyFill="1" applyBorder="1" applyAlignment="1">
      <alignment horizontal="center" vertical="center"/>
    </xf>
    <xf numFmtId="0" fontId="22" fillId="11" borderId="20" xfId="0" applyFont="1" applyFill="1" applyBorder="1"/>
    <xf numFmtId="9" fontId="23" fillId="0" borderId="20" xfId="3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4" fontId="10" fillId="0" borderId="17" xfId="1" applyNumberFormat="1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 vertical="center"/>
    </xf>
    <xf numFmtId="0" fontId="22" fillId="11" borderId="17" xfId="0" applyFont="1" applyFill="1" applyBorder="1"/>
    <xf numFmtId="9" fontId="23" fillId="0" borderId="17" xfId="3" applyFont="1" applyFill="1" applyBorder="1" applyAlignment="1">
      <alignment horizontal="center"/>
    </xf>
    <xf numFmtId="165" fontId="10" fillId="0" borderId="17" xfId="1" applyFont="1" applyFill="1" applyBorder="1" applyAlignment="1">
      <alignment horizontal="center"/>
    </xf>
    <xf numFmtId="9" fontId="24" fillId="0" borderId="0" xfId="3" applyFont="1" applyFill="1" applyBorder="1" applyAlignment="1">
      <alignment horizontal="center"/>
    </xf>
    <xf numFmtId="4" fontId="10" fillId="0" borderId="20" xfId="1" applyNumberFormat="1" applyFont="1" applyFill="1" applyBorder="1" applyAlignment="1">
      <alignment horizontal="center"/>
    </xf>
    <xf numFmtId="0" fontId="22" fillId="0" borderId="17" xfId="0" applyFont="1" applyBorder="1"/>
    <xf numFmtId="4" fontId="22" fillId="0" borderId="1" xfId="0" applyNumberFormat="1" applyFont="1" applyBorder="1" applyAlignment="1">
      <alignment horizontal="right"/>
    </xf>
    <xf numFmtId="9" fontId="4" fillId="0" borderId="2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22" fillId="0" borderId="17" xfId="0" applyNumberFormat="1" applyFont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9" fontId="5" fillId="2" borderId="23" xfId="0" applyNumberFormat="1" applyFont="1" applyFill="1" applyBorder="1"/>
    <xf numFmtId="0" fontId="10" fillId="0" borderId="0" xfId="0" applyFont="1" applyAlignment="1">
      <alignment horizontal="right"/>
    </xf>
    <xf numFmtId="0" fontId="10" fillId="0" borderId="17" xfId="0" applyFont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65" fontId="5" fillId="2" borderId="13" xfId="0" applyNumberFormat="1" applyFont="1" applyFill="1" applyBorder="1"/>
    <xf numFmtId="9" fontId="5" fillId="2" borderId="13" xfId="0" applyNumberFormat="1" applyFont="1" applyFill="1" applyBorder="1"/>
    <xf numFmtId="4" fontId="22" fillId="0" borderId="17" xfId="1" applyNumberFormat="1" applyFont="1" applyFill="1" applyBorder="1" applyAlignment="1">
      <alignment horizontal="center"/>
    </xf>
    <xf numFmtId="4" fontId="22" fillId="2" borderId="17" xfId="0" applyNumberFormat="1" applyFont="1" applyFill="1" applyBorder="1" applyAlignment="1">
      <alignment horizontal="right"/>
    </xf>
    <xf numFmtId="0" fontId="25" fillId="0" borderId="0" xfId="0" applyFont="1"/>
    <xf numFmtId="4" fontId="0" fillId="0" borderId="0" xfId="0" applyNumberFormat="1"/>
    <xf numFmtId="165" fontId="0" fillId="0" borderId="0" xfId="1" applyFont="1"/>
    <xf numFmtId="0" fontId="5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5" fontId="5" fillId="0" borderId="14" xfId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27" fillId="6" borderId="0" xfId="0" applyFont="1" applyFill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65" fontId="5" fillId="0" borderId="17" xfId="1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5" fillId="6" borderId="0" xfId="0" applyFont="1" applyFill="1"/>
    <xf numFmtId="0" fontId="5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vertical="center" wrapText="1"/>
    </xf>
    <xf numFmtId="165" fontId="5" fillId="4" borderId="17" xfId="1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4" fontId="5" fillId="0" borderId="17" xfId="1" applyNumberFormat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0" fontId="29" fillId="2" borderId="0" xfId="0" applyFont="1" applyFill="1" applyAlignment="1">
      <alignment horizontal="center" wrapText="1"/>
    </xf>
    <xf numFmtId="0" fontId="29" fillId="2" borderId="0" xfId="0" applyFont="1" applyFill="1" applyAlignment="1">
      <alignment wrapText="1"/>
    </xf>
    <xf numFmtId="2" fontId="5" fillId="2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/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4" fontId="5" fillId="4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27" fillId="12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12" borderId="0" xfId="0" applyFont="1" applyFill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2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4" fontId="5" fillId="4" borderId="0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/>
    <xf numFmtId="0" fontId="5" fillId="2" borderId="0" xfId="0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13" borderId="0" xfId="0" applyFont="1" applyFill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3" fillId="0" borderId="0" xfId="6"/>
    <xf numFmtId="0" fontId="32" fillId="4" borderId="0" xfId="11" applyFont="1" applyFill="1"/>
    <xf numFmtId="0" fontId="32" fillId="0" borderId="0" xfId="11" applyFont="1"/>
    <xf numFmtId="0" fontId="34" fillId="4" borderId="0" xfId="11" applyFont="1" applyFill="1" applyAlignment="1">
      <alignment vertical="center" wrapText="1"/>
    </xf>
    <xf numFmtId="14" fontId="33" fillId="4" borderId="0" xfId="11" applyNumberFormat="1" applyFont="1" applyFill="1" applyAlignment="1">
      <alignment vertical="center" wrapText="1"/>
    </xf>
    <xf numFmtId="0" fontId="35" fillId="4" borderId="0" xfId="11" applyFont="1" applyFill="1" applyAlignment="1">
      <alignment vertical="center"/>
    </xf>
    <xf numFmtId="0" fontId="36" fillId="4" borderId="0" xfId="11" applyFont="1" applyFill="1" applyAlignment="1">
      <alignment vertical="center"/>
    </xf>
    <xf numFmtId="0" fontId="36" fillId="0" borderId="0" xfId="11" applyFont="1" applyAlignment="1">
      <alignment vertical="center"/>
    </xf>
    <xf numFmtId="0" fontId="37" fillId="0" borderId="0" xfId="12" applyFont="1"/>
    <xf numFmtId="0" fontId="37" fillId="4" borderId="0" xfId="12" applyFont="1" applyFill="1"/>
    <xf numFmtId="0" fontId="5" fillId="0" borderId="14" xfId="0" applyFont="1" applyFill="1" applyBorder="1" applyAlignment="1">
      <alignment vertical="center" wrapText="1"/>
    </xf>
    <xf numFmtId="0" fontId="37" fillId="0" borderId="0" xfId="12" applyFont="1" applyFill="1"/>
    <xf numFmtId="0" fontId="5" fillId="0" borderId="1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15" borderId="37" xfId="0" applyFont="1" applyFill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65" fontId="15" fillId="4" borderId="17" xfId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166" fontId="5" fillId="4" borderId="17" xfId="2" applyFont="1" applyFill="1" applyBorder="1" applyAlignment="1">
      <alignment horizontal="center" vertical="center"/>
    </xf>
    <xf numFmtId="166" fontId="15" fillId="4" borderId="17" xfId="2" applyFont="1" applyFill="1" applyBorder="1" applyAlignment="1">
      <alignment horizontal="center" vertical="center"/>
    </xf>
    <xf numFmtId="164" fontId="15" fillId="4" borderId="3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5" fillId="4" borderId="0" xfId="11" applyFont="1" applyFill="1"/>
    <xf numFmtId="0" fontId="4" fillId="4" borderId="0" xfId="11" applyFont="1" applyFill="1" applyAlignment="1">
      <alignment vertical="center"/>
    </xf>
    <xf numFmtId="0" fontId="5" fillId="4" borderId="0" xfId="11" applyFont="1" applyFill="1" applyAlignment="1">
      <alignment horizontal="left" vertical="center"/>
    </xf>
    <xf numFmtId="0" fontId="15" fillId="4" borderId="0" xfId="11" applyFont="1" applyFill="1" applyAlignment="1">
      <alignment vertical="center"/>
    </xf>
    <xf numFmtId="0" fontId="41" fillId="4" borderId="0" xfId="11" applyFont="1" applyFill="1" applyAlignment="1">
      <alignment vertical="center" wrapText="1"/>
    </xf>
    <xf numFmtId="4" fontId="42" fillId="4" borderId="0" xfId="10" applyNumberFormat="1" applyFont="1" applyFill="1" applyAlignment="1">
      <alignment horizontal="left" vertical="center"/>
    </xf>
    <xf numFmtId="49" fontId="40" fillId="4" borderId="6" xfId="6" applyNumberFormat="1" applyFont="1" applyFill="1" applyBorder="1" applyAlignment="1">
      <alignment horizontal="center" vertical="center" wrapText="1"/>
    </xf>
    <xf numFmtId="49" fontId="40" fillId="4" borderId="7" xfId="6" applyNumberFormat="1" applyFont="1" applyFill="1" applyBorder="1" applyAlignment="1">
      <alignment horizontal="center" vertical="top" wrapText="1"/>
    </xf>
    <xf numFmtId="0" fontId="15" fillId="4" borderId="10" xfId="6" applyFont="1" applyFill="1" applyBorder="1" applyAlignment="1">
      <alignment horizontal="center" vertical="center" wrapText="1"/>
    </xf>
    <xf numFmtId="0" fontId="5" fillId="4" borderId="11" xfId="6" applyFont="1" applyFill="1" applyBorder="1" applyAlignment="1">
      <alignment horizontal="center" vertical="center" wrapText="1"/>
    </xf>
    <xf numFmtId="49" fontId="5" fillId="0" borderId="17" xfId="6" applyNumberFormat="1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/>
    </xf>
    <xf numFmtId="49" fontId="5" fillId="0" borderId="27" xfId="6" applyNumberFormat="1" applyFont="1" applyBorder="1" applyAlignment="1">
      <alignment horizontal="left"/>
    </xf>
    <xf numFmtId="49" fontId="5" fillId="0" borderId="27" xfId="6" applyNumberFormat="1" applyFont="1" applyBorder="1" applyAlignment="1">
      <alignment horizontal="center"/>
    </xf>
    <xf numFmtId="4" fontId="5" fillId="0" borderId="28" xfId="6" applyNumberFormat="1" applyFont="1" applyBorder="1" applyAlignment="1">
      <alignment horizontal="center"/>
    </xf>
    <xf numFmtId="164" fontId="5" fillId="0" borderId="29" xfId="13" applyFont="1" applyBorder="1" applyAlignment="1">
      <alignment horizontal="center" vertical="center"/>
    </xf>
    <xf numFmtId="44" fontId="5" fillId="0" borderId="30" xfId="6" applyNumberFormat="1" applyFont="1" applyBorder="1" applyAlignment="1">
      <alignment horizontal="right"/>
    </xf>
    <xf numFmtId="44" fontId="5" fillId="4" borderId="28" xfId="6" applyNumberFormat="1" applyFont="1" applyFill="1" applyBorder="1" applyAlignment="1">
      <alignment horizontal="right" vertical="center"/>
    </xf>
    <xf numFmtId="44" fontId="5" fillId="0" borderId="31" xfId="6" applyNumberFormat="1" applyFont="1" applyBorder="1" applyAlignment="1">
      <alignment horizontal="right"/>
    </xf>
    <xf numFmtId="169" fontId="5" fillId="0" borderId="28" xfId="6" applyNumberFormat="1" applyFont="1" applyBorder="1" applyAlignment="1">
      <alignment horizontal="right"/>
    </xf>
    <xf numFmtId="4" fontId="5" fillId="4" borderId="28" xfId="6" applyNumberFormat="1" applyFont="1" applyFill="1" applyBorder="1" applyAlignment="1">
      <alignment horizontal="right" vertical="center"/>
    </xf>
    <xf numFmtId="4" fontId="5" fillId="0" borderId="31" xfId="6" applyNumberFormat="1" applyFont="1" applyBorder="1" applyAlignment="1">
      <alignment horizontal="right"/>
    </xf>
    <xf numFmtId="0" fontId="5" fillId="0" borderId="10" xfId="6" applyFont="1" applyBorder="1" applyAlignment="1">
      <alignment vertical="center"/>
    </xf>
    <xf numFmtId="0" fontId="5" fillId="0" borderId="0" xfId="6" applyFont="1"/>
    <xf numFmtId="0" fontId="5" fillId="0" borderId="0" xfId="6" applyFont="1" applyAlignment="1">
      <alignment horizontal="center"/>
    </xf>
    <xf numFmtId="49" fontId="5" fillId="0" borderId="0" xfId="6" applyNumberFormat="1" applyFont="1" applyAlignment="1">
      <alignment horizontal="center"/>
    </xf>
    <xf numFmtId="0" fontId="5" fillId="0" borderId="0" xfId="6" applyFont="1" applyAlignment="1">
      <alignment vertical="center"/>
    </xf>
    <xf numFmtId="170" fontId="5" fillId="0" borderId="11" xfId="7" applyNumberFormat="1" applyFont="1" applyBorder="1" applyAlignment="1">
      <alignment horizontal="right"/>
    </xf>
    <xf numFmtId="49" fontId="5" fillId="0" borderId="0" xfId="6" applyNumberFormat="1" applyFont="1" applyAlignment="1">
      <alignment horizontal="left"/>
    </xf>
    <xf numFmtId="10" fontId="5" fillId="0" borderId="0" xfId="6" applyNumberFormat="1" applyFont="1" applyAlignment="1">
      <alignment horizontal="center" vertical="center"/>
    </xf>
    <xf numFmtId="170" fontId="5" fillId="0" borderId="11" xfId="6" applyNumberFormat="1" applyFont="1" applyBorder="1" applyAlignment="1">
      <alignment horizontal="right"/>
    </xf>
    <xf numFmtId="49" fontId="5" fillId="0" borderId="10" xfId="6" applyNumberFormat="1" applyFont="1" applyBorder="1" applyAlignment="1">
      <alignment horizontal="center" vertical="center"/>
    </xf>
    <xf numFmtId="169" fontId="4" fillId="0" borderId="0" xfId="6" applyNumberFormat="1" applyFont="1" applyAlignment="1">
      <alignment horizontal="right"/>
    </xf>
    <xf numFmtId="4" fontId="5" fillId="0" borderId="5" xfId="6" applyNumberFormat="1" applyFont="1" applyBorder="1" applyAlignment="1">
      <alignment horizontal="right" vertical="center"/>
    </xf>
    <xf numFmtId="170" fontId="4" fillId="0" borderId="9" xfId="6" applyNumberFormat="1" applyFont="1" applyBorder="1" applyAlignment="1">
      <alignment horizontal="right"/>
    </xf>
    <xf numFmtId="169" fontId="5" fillId="0" borderId="0" xfId="6" applyNumberFormat="1" applyFont="1" applyAlignment="1">
      <alignment horizontal="right"/>
    </xf>
    <xf numFmtId="4" fontId="5" fillId="0" borderId="0" xfId="6" applyNumberFormat="1" applyFont="1" applyAlignment="1">
      <alignment horizontal="right" vertical="center"/>
    </xf>
    <xf numFmtId="4" fontId="5" fillId="0" borderId="11" xfId="6" applyNumberFormat="1" applyFont="1" applyBorder="1" applyAlignment="1">
      <alignment horizontal="right"/>
    </xf>
    <xf numFmtId="0" fontId="5" fillId="0" borderId="27" xfId="8" applyFont="1" applyBorder="1" applyAlignment="1">
      <alignment horizontal="left" vertical="center" wrapText="1"/>
    </xf>
    <xf numFmtId="0" fontId="5" fillId="0" borderId="27" xfId="8" applyFont="1" applyBorder="1" applyAlignment="1">
      <alignment horizontal="center" vertical="center"/>
    </xf>
    <xf numFmtId="2" fontId="5" fillId="0" borderId="32" xfId="8" applyNumberFormat="1" applyFont="1" applyBorder="1" applyAlignment="1">
      <alignment horizontal="center" vertical="center"/>
    </xf>
    <xf numFmtId="164" fontId="5" fillId="0" borderId="30" xfId="13" applyFont="1" applyBorder="1" applyAlignment="1">
      <alignment horizontal="center" vertical="center"/>
    </xf>
    <xf numFmtId="171" fontId="5" fillId="0" borderId="32" xfId="8" applyNumberFormat="1" applyFont="1" applyBorder="1" applyAlignment="1">
      <alignment horizontal="center" vertical="center"/>
    </xf>
    <xf numFmtId="164" fontId="5" fillId="0" borderId="27" xfId="13" applyFont="1" applyBorder="1" applyAlignment="1">
      <alignment horizontal="center" vertical="center"/>
    </xf>
    <xf numFmtId="164" fontId="5" fillId="0" borderId="31" xfId="13" applyFont="1" applyBorder="1" applyAlignment="1">
      <alignment horizontal="center" vertical="center"/>
    </xf>
    <xf numFmtId="0" fontId="5" fillId="4" borderId="27" xfId="8" applyFont="1" applyFill="1" applyBorder="1" applyAlignment="1">
      <alignment horizontal="left" vertical="center" wrapText="1"/>
    </xf>
    <xf numFmtId="0" fontId="5" fillId="4" borderId="27" xfId="8" applyFont="1" applyFill="1" applyBorder="1" applyAlignment="1">
      <alignment horizontal="center" vertical="center"/>
    </xf>
    <xf numFmtId="171" fontId="5" fillId="4" borderId="32" xfId="8" applyNumberFormat="1" applyFont="1" applyFill="1" applyBorder="1" applyAlignment="1">
      <alignment horizontal="center" vertical="center"/>
    </xf>
    <xf numFmtId="164" fontId="5" fillId="0" borderId="28" xfId="13" applyFont="1" applyBorder="1" applyAlignment="1">
      <alignment horizontal="center" vertical="center"/>
    </xf>
    <xf numFmtId="173" fontId="5" fillId="4" borderId="26" xfId="9" applyNumberFormat="1" applyFont="1" applyFill="1" applyBorder="1" applyAlignment="1">
      <alignment horizontal="center" vertical="center"/>
    </xf>
    <xf numFmtId="2" fontId="5" fillId="4" borderId="27" xfId="8" applyNumberFormat="1" applyFont="1" applyFill="1" applyBorder="1" applyAlignment="1">
      <alignment horizontal="center" vertical="center"/>
    </xf>
    <xf numFmtId="4" fontId="15" fillId="4" borderId="28" xfId="6" applyNumberFormat="1" applyFont="1" applyFill="1" applyBorder="1" applyAlignment="1">
      <alignment horizontal="right" vertical="center"/>
    </xf>
    <xf numFmtId="172" fontId="5" fillId="0" borderId="31" xfId="9" applyFont="1" applyBorder="1" applyAlignment="1">
      <alignment horizontal="center" vertical="center"/>
    </xf>
    <xf numFmtId="174" fontId="4" fillId="0" borderId="9" xfId="6" applyNumberFormat="1" applyFont="1" applyBorder="1" applyAlignment="1">
      <alignment horizontal="right"/>
    </xf>
    <xf numFmtId="173" fontId="5" fillId="0" borderId="33" xfId="10" applyNumberFormat="1" applyFont="1" applyBorder="1" applyAlignment="1">
      <alignment horizontal="center" vertical="center"/>
    </xf>
    <xf numFmtId="49" fontId="5" fillId="0" borderId="27" xfId="8" applyNumberFormat="1" applyFont="1" applyBorder="1" applyAlignment="1">
      <alignment horizontal="left" vertical="center" wrapText="1"/>
    </xf>
    <xf numFmtId="4" fontId="15" fillId="0" borderId="27" xfId="6" applyNumberFormat="1" applyFont="1" applyBorder="1" applyAlignment="1">
      <alignment horizontal="right" vertical="center"/>
    </xf>
    <xf numFmtId="172" fontId="5" fillId="0" borderId="34" xfId="9" applyFont="1" applyBorder="1" applyAlignment="1">
      <alignment horizontal="center" vertical="center"/>
    </xf>
    <xf numFmtId="2" fontId="5" fillId="0" borderId="27" xfId="8" applyNumberFormat="1" applyFont="1" applyBorder="1" applyAlignment="1">
      <alignment horizontal="center" vertical="center"/>
    </xf>
    <xf numFmtId="4" fontId="15" fillId="0" borderId="28" xfId="6" applyNumberFormat="1" applyFont="1" applyBorder="1" applyAlignment="1">
      <alignment horizontal="right" vertical="center"/>
    </xf>
    <xf numFmtId="172" fontId="5" fillId="4" borderId="31" xfId="9" applyFont="1" applyFill="1" applyBorder="1" applyAlignment="1">
      <alignment horizontal="center" vertical="center"/>
    </xf>
    <xf numFmtId="174" fontId="4" fillId="0" borderId="17" xfId="6" applyNumberFormat="1" applyFont="1" applyBorder="1" applyAlignment="1">
      <alignment horizontal="right"/>
    </xf>
    <xf numFmtId="1" fontId="5" fillId="0" borderId="35" xfId="6" applyNumberFormat="1" applyFont="1" applyBorder="1" applyAlignment="1">
      <alignment horizontal="center" vertical="center"/>
    </xf>
    <xf numFmtId="0" fontId="5" fillId="0" borderId="27" xfId="6" applyFont="1" applyBorder="1" applyAlignment="1">
      <alignment vertical="center" wrapText="1"/>
    </xf>
    <xf numFmtId="49" fontId="5" fillId="0" borderId="27" xfId="6" applyNumberFormat="1" applyFont="1" applyBorder="1" applyAlignment="1">
      <alignment horizontal="center" vertical="center"/>
    </xf>
    <xf numFmtId="4" fontId="5" fillId="0" borderId="28" xfId="6" applyNumberFormat="1" applyFont="1" applyBorder="1" applyAlignment="1">
      <alignment horizontal="center" vertical="center"/>
    </xf>
    <xf numFmtId="164" fontId="5" fillId="0" borderId="34" xfId="13" applyFont="1" applyBorder="1" applyAlignment="1">
      <alignment horizontal="center" vertical="center"/>
    </xf>
    <xf numFmtId="169" fontId="5" fillId="0" borderId="28" xfId="6" applyNumberFormat="1" applyFont="1" applyBorder="1" applyAlignment="1">
      <alignment horizontal="center"/>
    </xf>
    <xf numFmtId="175" fontId="5" fillId="0" borderId="32" xfId="8" applyNumberFormat="1" applyFont="1" applyBorder="1" applyAlignment="1">
      <alignment horizontal="center" vertical="center"/>
    </xf>
    <xf numFmtId="175" fontId="5" fillId="4" borderId="27" xfId="8" applyNumberFormat="1" applyFont="1" applyFill="1" applyBorder="1" applyAlignment="1">
      <alignment horizontal="center" vertical="center"/>
    </xf>
    <xf numFmtId="164" fontId="15" fillId="0" borderId="27" xfId="13" applyFont="1" applyBorder="1" applyAlignment="1">
      <alignment horizontal="right" vertical="center"/>
    </xf>
    <xf numFmtId="173" fontId="5" fillId="0" borderId="26" xfId="9" applyNumberFormat="1" applyFont="1" applyBorder="1" applyAlignment="1">
      <alignment horizontal="center" vertical="center"/>
    </xf>
    <xf numFmtId="175" fontId="5" fillId="0" borderId="27" xfId="8" applyNumberFormat="1" applyFont="1" applyBorder="1" applyAlignment="1">
      <alignment horizontal="center" vertical="center"/>
    </xf>
    <xf numFmtId="164" fontId="15" fillId="0" borderId="27" xfId="13" applyFont="1" applyFill="1" applyBorder="1" applyAlignment="1">
      <alignment horizontal="right" vertical="center"/>
    </xf>
    <xf numFmtId="49" fontId="5" fillId="0" borderId="27" xfId="6" applyNumberFormat="1" applyFont="1" applyBorder="1" applyAlignment="1">
      <alignment horizontal="left" wrapText="1"/>
    </xf>
    <xf numFmtId="164" fontId="5" fillId="0" borderId="34" xfId="13" applyFont="1" applyFill="1" applyBorder="1" applyAlignment="1">
      <alignment horizontal="center" vertical="center"/>
    </xf>
    <xf numFmtId="0" fontId="5" fillId="0" borderId="0" xfId="12" applyFont="1"/>
    <xf numFmtId="0" fontId="5" fillId="0" borderId="0" xfId="12" applyFont="1" applyAlignment="1">
      <alignment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165" fontId="15" fillId="4" borderId="0" xfId="1" applyFont="1" applyFill="1" applyAlignment="1">
      <alignment horizontal="center" vertical="center"/>
    </xf>
    <xf numFmtId="0" fontId="15" fillId="4" borderId="0" xfId="0" applyFont="1" applyFill="1"/>
    <xf numFmtId="0" fontId="41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/>
    <xf numFmtId="4" fontId="25" fillId="4" borderId="0" xfId="0" applyNumberFormat="1" applyFont="1" applyFill="1" applyBorder="1"/>
    <xf numFmtId="0" fontId="0" fillId="4" borderId="0" xfId="0" applyFill="1" applyBorder="1"/>
    <xf numFmtId="4" fontId="0" fillId="4" borderId="0" xfId="0" applyNumberFormat="1" applyFill="1" applyBorder="1"/>
    <xf numFmtId="0" fontId="10" fillId="0" borderId="17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2" fontId="5" fillId="2" borderId="0" xfId="0" applyNumberFormat="1" applyFont="1" applyFill="1" applyBorder="1" applyAlignment="1">
      <alignment horizontal="right" wrapText="1"/>
    </xf>
    <xf numFmtId="0" fontId="29" fillId="2" borderId="43" xfId="0" applyFont="1" applyFill="1" applyBorder="1" applyAlignment="1">
      <alignment horizontal="center" wrapText="1"/>
    </xf>
    <xf numFmtId="0" fontId="29" fillId="2" borderId="44" xfId="0" applyFont="1" applyFill="1" applyBorder="1" applyAlignment="1">
      <alignment horizontal="center" wrapText="1"/>
    </xf>
    <xf numFmtId="0" fontId="8" fillId="0" borderId="11" xfId="15" applyFont="1" applyBorder="1"/>
    <xf numFmtId="0" fontId="8" fillId="0" borderId="10" xfId="15" applyFont="1" applyBorder="1" applyAlignment="1">
      <alignment horizontal="left"/>
    </xf>
    <xf numFmtId="0" fontId="8" fillId="0" borderId="0" xfId="15" applyFont="1"/>
    <xf numFmtId="0" fontId="8" fillId="0" borderId="10" xfId="15" applyFont="1" applyBorder="1" applyAlignment="1">
      <alignment horizontal="justify"/>
    </xf>
    <xf numFmtId="0" fontId="8" fillId="0" borderId="10" xfId="15" applyFont="1" applyBorder="1"/>
    <xf numFmtId="2" fontId="11" fillId="0" borderId="46" xfId="15" applyNumberFormat="1" applyFont="1" applyBorder="1" applyAlignment="1">
      <alignment vertical="center" wrapText="1"/>
    </xf>
    <xf numFmtId="0" fontId="11" fillId="0" borderId="46" xfId="15" applyFont="1" applyBorder="1" applyAlignment="1">
      <alignment vertical="center" wrapText="1"/>
    </xf>
    <xf numFmtId="2" fontId="8" fillId="9" borderId="47" xfId="15" applyNumberFormat="1" applyFont="1" applyFill="1" applyBorder="1" applyAlignment="1">
      <alignment vertical="center" wrapText="1"/>
    </xf>
    <xf numFmtId="2" fontId="8" fillId="0" borderId="47" xfId="15" applyNumberFormat="1" applyFont="1" applyBorder="1" applyAlignment="1">
      <alignment vertical="center" wrapText="1"/>
    </xf>
    <xf numFmtId="0" fontId="8" fillId="0" borderId="47" xfId="15" applyFont="1" applyBorder="1" applyAlignment="1">
      <alignment vertical="center" wrapText="1"/>
    </xf>
    <xf numFmtId="2" fontId="11" fillId="0" borderId="47" xfId="15" applyNumberFormat="1" applyFont="1" applyBorder="1" applyAlignment="1">
      <alignment vertical="center" wrapText="1"/>
    </xf>
    <xf numFmtId="0" fontId="11" fillId="0" borderId="47" xfId="15" applyFont="1" applyBorder="1" applyAlignment="1">
      <alignment vertical="center" wrapText="1"/>
    </xf>
    <xf numFmtId="2" fontId="8" fillId="9" borderId="48" xfId="15" applyNumberFormat="1" applyFont="1" applyFill="1" applyBorder="1" applyAlignment="1">
      <alignment vertical="center" wrapText="1"/>
    </xf>
    <xf numFmtId="2" fontId="8" fillId="0" borderId="48" xfId="15" applyNumberFormat="1" applyFont="1" applyBorder="1" applyAlignment="1">
      <alignment vertical="center" wrapText="1"/>
    </xf>
    <xf numFmtId="0" fontId="11" fillId="10" borderId="17" xfId="15" applyFont="1" applyFill="1" applyBorder="1" applyAlignment="1">
      <alignment horizontal="center" wrapText="1"/>
    </xf>
    <xf numFmtId="0" fontId="8" fillId="0" borderId="0" xfId="15" applyFont="1" applyBorder="1" applyAlignment="1">
      <alignment horizontal="left"/>
    </xf>
    <xf numFmtId="0" fontId="37" fillId="0" borderId="0" xfId="0" applyFont="1"/>
    <xf numFmtId="166" fontId="5" fillId="0" borderId="0" xfId="2" applyFont="1"/>
    <xf numFmtId="166" fontId="5" fillId="6" borderId="0" xfId="2" applyFont="1" applyFill="1"/>
    <xf numFmtId="166" fontId="5" fillId="0" borderId="0" xfId="2" applyFont="1" applyAlignment="1">
      <alignment vertical="center" wrapText="1"/>
    </xf>
    <xf numFmtId="166" fontId="5" fillId="0" borderId="0" xfId="0" applyNumberFormat="1" applyFont="1"/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left" vertical="center" wrapText="1"/>
    </xf>
    <xf numFmtId="1" fontId="5" fillId="0" borderId="50" xfId="6" applyNumberFormat="1" applyFont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wrapText="1"/>
    </xf>
    <xf numFmtId="0" fontId="4" fillId="4" borderId="43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top" wrapText="1"/>
    </xf>
    <xf numFmtId="0" fontId="8" fillId="2" borderId="44" xfId="0" applyFont="1" applyFill="1" applyBorder="1" applyAlignment="1">
      <alignment wrapText="1"/>
    </xf>
    <xf numFmtId="0" fontId="27" fillId="2" borderId="44" xfId="0" applyFont="1" applyFill="1" applyBorder="1" applyAlignment="1">
      <alignment wrapText="1"/>
    </xf>
    <xf numFmtId="0" fontId="27" fillId="2" borderId="45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65" fontId="4" fillId="6" borderId="17" xfId="1" applyFont="1" applyFill="1" applyBorder="1" applyAlignment="1">
      <alignment vertical="center" wrapText="1"/>
    </xf>
    <xf numFmtId="0" fontId="5" fillId="0" borderId="17" xfId="0" applyFont="1" applyBorder="1"/>
    <xf numFmtId="165" fontId="4" fillId="6" borderId="17" xfId="1" applyFont="1" applyFill="1" applyBorder="1" applyAlignment="1">
      <alignment horizontal="right" vertical="center" wrapText="1"/>
    </xf>
    <xf numFmtId="0" fontId="5" fillId="2" borderId="17" xfId="0" applyFont="1" applyFill="1" applyBorder="1"/>
    <xf numFmtId="0" fontId="28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wrapText="1"/>
    </xf>
    <xf numFmtId="166" fontId="27" fillId="0" borderId="17" xfId="2" applyFont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6" borderId="6" xfId="0" applyFont="1" applyFill="1" applyBorder="1" applyAlignment="1">
      <alignment horizontal="right" vertical="center"/>
    </xf>
    <xf numFmtId="2" fontId="4" fillId="6" borderId="4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168" fontId="5" fillId="2" borderId="0" xfId="0" applyNumberFormat="1" applyFont="1" applyFill="1" applyAlignment="1">
      <alignment wrapText="1"/>
    </xf>
    <xf numFmtId="168" fontId="5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46" fillId="0" borderId="26" xfId="6" applyFont="1" applyBorder="1" applyAlignment="1">
      <alignment horizontal="center" vertical="center"/>
    </xf>
    <xf numFmtId="49" fontId="46" fillId="0" borderId="27" xfId="6" applyNumberFormat="1" applyFont="1" applyBorder="1" applyAlignment="1">
      <alignment horizontal="left"/>
    </xf>
    <xf numFmtId="49" fontId="46" fillId="0" borderId="27" xfId="6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166" fontId="5" fillId="2" borderId="0" xfId="2" applyFont="1" applyFill="1" applyAlignment="1">
      <alignment horizontal="right" wrapText="1"/>
    </xf>
    <xf numFmtId="166" fontId="5" fillId="2" borderId="14" xfId="2" applyFont="1" applyFill="1" applyBorder="1" applyAlignment="1">
      <alignment horizontal="right" wrapText="1"/>
    </xf>
    <xf numFmtId="166" fontId="8" fillId="2" borderId="0" xfId="2" applyFont="1" applyFill="1" applyBorder="1" applyAlignment="1">
      <alignment wrapText="1"/>
    </xf>
    <xf numFmtId="166" fontId="26" fillId="2" borderId="0" xfId="2" applyFont="1" applyFill="1" applyBorder="1" applyAlignment="1">
      <alignment horizontal="center" vertical="center"/>
    </xf>
    <xf numFmtId="166" fontId="27" fillId="2" borderId="0" xfId="2" applyFont="1" applyFill="1" applyBorder="1" applyAlignment="1">
      <alignment wrapText="1"/>
    </xf>
    <xf numFmtId="166" fontId="4" fillId="4" borderId="0" xfId="2" applyFont="1" applyFill="1" applyBorder="1" applyAlignment="1">
      <alignment vertical="center"/>
    </xf>
    <xf numFmtId="166" fontId="4" fillId="3" borderId="17" xfId="2" applyFont="1" applyFill="1" applyBorder="1" applyAlignment="1">
      <alignment horizontal="center" vertical="center" wrapText="1"/>
    </xf>
    <xf numFmtId="166" fontId="4" fillId="3" borderId="1" xfId="2" applyFont="1" applyFill="1" applyBorder="1" applyAlignment="1">
      <alignment horizontal="center" vertical="center" wrapText="1"/>
    </xf>
    <xf numFmtId="166" fontId="5" fillId="0" borderId="17" xfId="2" applyFont="1" applyFill="1" applyBorder="1" applyAlignment="1">
      <alignment horizontal="center" vertical="center" wrapText="1"/>
    </xf>
    <xf numFmtId="166" fontId="4" fillId="6" borderId="2" xfId="2" applyFont="1" applyFill="1" applyBorder="1" applyAlignment="1">
      <alignment horizontal="right" vertical="center" wrapText="1"/>
    </xf>
    <xf numFmtId="166" fontId="4" fillId="6" borderId="17" xfId="2" applyFont="1" applyFill="1" applyBorder="1" applyAlignment="1">
      <alignment vertical="center" wrapText="1"/>
    </xf>
    <xf numFmtId="166" fontId="5" fillId="0" borderId="14" xfId="2" applyFont="1" applyFill="1" applyBorder="1" applyAlignment="1">
      <alignment horizontal="right" vertical="center" wrapText="1"/>
    </xf>
    <xf numFmtId="166" fontId="5" fillId="0" borderId="6" xfId="2" applyFont="1" applyFill="1" applyBorder="1" applyAlignment="1">
      <alignment horizontal="right" vertical="center" wrapText="1"/>
    </xf>
    <xf numFmtId="166" fontId="5" fillId="0" borderId="17" xfId="2" applyFont="1" applyFill="1" applyBorder="1" applyAlignment="1">
      <alignment vertical="center" wrapText="1"/>
    </xf>
    <xf numFmtId="166" fontId="4" fillId="6" borderId="1" xfId="2" applyFont="1" applyFill="1" applyBorder="1" applyAlignment="1">
      <alignment horizontal="right" vertical="center" wrapText="1"/>
    </xf>
    <xf numFmtId="166" fontId="4" fillId="6" borderId="17" xfId="2" applyFont="1" applyFill="1" applyBorder="1" applyAlignment="1">
      <alignment horizontal="right" vertical="center" wrapText="1"/>
    </xf>
    <xf numFmtId="166" fontId="5" fillId="0" borderId="17" xfId="2" applyFont="1" applyFill="1" applyBorder="1" applyAlignment="1">
      <alignment horizontal="right" vertical="center" wrapText="1"/>
    </xf>
    <xf numFmtId="166" fontId="5" fillId="0" borderId="15" xfId="2" applyFont="1" applyFill="1" applyBorder="1" applyAlignment="1">
      <alignment horizontal="right" vertical="center" wrapText="1"/>
    </xf>
    <xf numFmtId="166" fontId="4" fillId="4" borderId="2" xfId="2" applyFont="1" applyFill="1" applyBorder="1" applyAlignment="1">
      <alignment vertical="center" wrapText="1"/>
    </xf>
    <xf numFmtId="166" fontId="4" fillId="4" borderId="17" xfId="2" applyFont="1" applyFill="1" applyBorder="1" applyAlignment="1">
      <alignment vertical="center" wrapText="1"/>
    </xf>
    <xf numFmtId="166" fontId="5" fillId="0" borderId="17" xfId="2" applyFont="1" applyBorder="1" applyAlignment="1">
      <alignment horizontal="right" vertical="center" wrapText="1"/>
    </xf>
    <xf numFmtId="166" fontId="5" fillId="4" borderId="17" xfId="2" applyFont="1" applyFill="1" applyBorder="1" applyAlignment="1">
      <alignment horizontal="right" vertical="center" wrapText="1"/>
    </xf>
    <xf numFmtId="166" fontId="5" fillId="4" borderId="17" xfId="2" applyFont="1" applyFill="1" applyBorder="1" applyAlignment="1">
      <alignment vertical="center" wrapText="1"/>
    </xf>
    <xf numFmtId="166" fontId="5" fillId="4" borderId="1" xfId="2" applyFont="1" applyFill="1" applyBorder="1" applyAlignment="1">
      <alignment vertical="center" wrapText="1"/>
    </xf>
    <xf numFmtId="166" fontId="5" fillId="0" borderId="14" xfId="2" applyFont="1" applyBorder="1" applyAlignment="1">
      <alignment horizontal="right" vertical="center" wrapText="1"/>
    </xf>
    <xf numFmtId="166" fontId="5" fillId="0" borderId="17" xfId="2" applyFont="1" applyBorder="1" applyAlignment="1">
      <alignment horizontal="center" vertical="center" wrapText="1"/>
    </xf>
    <xf numFmtId="166" fontId="5" fillId="0" borderId="1" xfId="2" applyFont="1" applyFill="1" applyBorder="1" applyAlignment="1">
      <alignment vertical="center" wrapText="1"/>
    </xf>
    <xf numFmtId="166" fontId="5" fillId="0" borderId="1" xfId="2" applyFont="1" applyFill="1" applyBorder="1" applyAlignment="1">
      <alignment horizontal="right" vertical="center" wrapText="1"/>
    </xf>
    <xf numFmtId="166" fontId="5" fillId="0" borderId="1" xfId="2" applyFont="1" applyBorder="1" applyAlignment="1">
      <alignment horizontal="right" vertical="center" wrapText="1"/>
    </xf>
    <xf numFmtId="166" fontId="4" fillId="6" borderId="17" xfId="2" applyFont="1" applyFill="1" applyBorder="1" applyAlignment="1">
      <alignment horizontal="center" vertical="center" wrapText="1"/>
    </xf>
    <xf numFmtId="166" fontId="5" fillId="2" borderId="0" xfId="2" applyFont="1" applyFill="1" applyBorder="1" applyAlignment="1">
      <alignment horizontal="right" wrapText="1"/>
    </xf>
    <xf numFmtId="166" fontId="5" fillId="2" borderId="17" xfId="2" applyFont="1" applyFill="1" applyBorder="1" applyAlignment="1">
      <alignment horizontal="right" wrapText="1"/>
    </xf>
    <xf numFmtId="166" fontId="4" fillId="6" borderId="2" xfId="2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9" fontId="0" fillId="0" borderId="0" xfId="0" applyNumberFormat="1"/>
    <xf numFmtId="43" fontId="5" fillId="2" borderId="0" xfId="0" applyNumberFormat="1" applyFont="1" applyFill="1" applyAlignment="1">
      <alignment wrapText="1"/>
    </xf>
    <xf numFmtId="0" fontId="4" fillId="6" borderId="24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right" vertical="center" wrapText="1"/>
    </xf>
    <xf numFmtId="168" fontId="4" fillId="6" borderId="1" xfId="0" applyNumberFormat="1" applyFont="1" applyFill="1" applyBorder="1" applyAlignment="1">
      <alignment horizontal="left" vertical="center"/>
    </xf>
    <xf numFmtId="168" fontId="4" fillId="6" borderId="3" xfId="0" applyNumberFormat="1" applyFont="1" applyFill="1" applyBorder="1" applyAlignment="1">
      <alignment horizontal="left" vertical="center"/>
    </xf>
    <xf numFmtId="168" fontId="4" fillId="6" borderId="1" xfId="0" applyNumberFormat="1" applyFont="1" applyFill="1" applyBorder="1" applyAlignment="1">
      <alignment horizontal="center" vertical="center"/>
    </xf>
    <xf numFmtId="168" fontId="4" fillId="6" borderId="3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11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6" fontId="28" fillId="2" borderId="44" xfId="2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167" fontId="5" fillId="0" borderId="18" xfId="3" applyNumberFormat="1" applyFont="1" applyFill="1" applyBorder="1" applyAlignment="1">
      <alignment horizontal="center" vertical="center"/>
    </xf>
    <xf numFmtId="167" fontId="5" fillId="0" borderId="19" xfId="3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22" fillId="10" borderId="16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2" borderId="0" xfId="0" applyNumberFormat="1" applyFont="1" applyFill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distributed"/>
    </xf>
    <xf numFmtId="4" fontId="5" fillId="4" borderId="0" xfId="0" applyNumberFormat="1" applyFont="1" applyFill="1" applyAlignment="1">
      <alignment horizontal="left" vertical="center" wrapText="1"/>
    </xf>
    <xf numFmtId="1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4" fontId="43" fillId="14" borderId="8" xfId="6" applyNumberFormat="1" applyFont="1" applyFill="1" applyBorder="1" applyAlignment="1">
      <alignment horizontal="right"/>
    </xf>
    <xf numFmtId="174" fontId="43" fillId="14" borderId="5" xfId="6" applyNumberFormat="1" applyFont="1" applyFill="1" applyBorder="1" applyAlignment="1">
      <alignment horizontal="right"/>
    </xf>
    <xf numFmtId="174" fontId="43" fillId="14" borderId="9" xfId="6" applyNumberFormat="1" applyFont="1" applyFill="1" applyBorder="1" applyAlignment="1">
      <alignment horizontal="right"/>
    </xf>
    <xf numFmtId="49" fontId="40" fillId="4" borderId="4" xfId="6" applyNumberFormat="1" applyFont="1" applyFill="1" applyBorder="1" applyAlignment="1">
      <alignment horizontal="left" vertical="center" wrapText="1"/>
    </xf>
    <xf numFmtId="1" fontId="15" fillId="4" borderId="0" xfId="6" applyNumberFormat="1" applyFont="1" applyFill="1" applyAlignment="1">
      <alignment horizontal="left" vertical="center" wrapText="1"/>
    </xf>
    <xf numFmtId="0" fontId="15" fillId="4" borderId="0" xfId="6" applyFont="1" applyFill="1" applyAlignment="1">
      <alignment horizontal="left" vertical="center" wrapText="1"/>
    </xf>
    <xf numFmtId="0" fontId="43" fillId="14" borderId="17" xfId="6" applyFont="1" applyFill="1" applyBorder="1" applyAlignment="1">
      <alignment horizontal="center" vertical="center"/>
    </xf>
    <xf numFmtId="0" fontId="43" fillId="14" borderId="1" xfId="6" applyFont="1" applyFill="1" applyBorder="1" applyAlignment="1">
      <alignment horizontal="center" vertical="center"/>
    </xf>
    <xf numFmtId="0" fontId="43" fillId="14" borderId="2" xfId="6" applyFont="1" applyFill="1" applyBorder="1" applyAlignment="1">
      <alignment horizontal="center" vertical="center"/>
    </xf>
    <xf numFmtId="0" fontId="43" fillId="14" borderId="3" xfId="6" applyFont="1" applyFill="1" applyBorder="1" applyAlignment="1">
      <alignment horizontal="center" vertical="center"/>
    </xf>
    <xf numFmtId="49" fontId="40" fillId="4" borderId="0" xfId="6" applyNumberFormat="1" applyFont="1" applyFill="1" applyAlignment="1">
      <alignment horizontal="center" vertical="top" wrapText="1"/>
    </xf>
    <xf numFmtId="0" fontId="5" fillId="0" borderId="4" xfId="12" applyFont="1" applyBorder="1" applyAlignment="1">
      <alignment horizontal="center"/>
    </xf>
    <xf numFmtId="0" fontId="5" fillId="0" borderId="0" xfId="12" applyFont="1" applyAlignment="1">
      <alignment horizontal="center"/>
    </xf>
    <xf numFmtId="0" fontId="40" fillId="4" borderId="0" xfId="0" applyFont="1" applyFill="1" applyAlignment="1">
      <alignment horizontal="center" vertical="center"/>
    </xf>
    <xf numFmtId="0" fontId="40" fillId="4" borderId="36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0" fontId="40" fillId="4" borderId="3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165" fontId="40" fillId="4" borderId="37" xfId="1" applyFont="1" applyFill="1" applyBorder="1" applyAlignment="1">
      <alignment horizontal="center" vertical="center"/>
    </xf>
    <xf numFmtId="165" fontId="40" fillId="4" borderId="17" xfId="1" applyFont="1" applyFill="1" applyBorder="1" applyAlignment="1">
      <alignment horizontal="center" vertical="center"/>
    </xf>
    <xf numFmtId="0" fontId="40" fillId="4" borderId="38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44" fillId="0" borderId="0" xfId="15" applyFont="1" applyAlignment="1">
      <alignment horizontal="center" vertical="center"/>
    </xf>
    <xf numFmtId="0" fontId="4" fillId="2" borderId="4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" xfId="15" applyFont="1" applyBorder="1" applyAlignment="1">
      <alignment horizontal="center" wrapText="1"/>
    </xf>
    <xf numFmtId="0" fontId="4" fillId="0" borderId="2" xfId="15" applyFont="1" applyBorder="1" applyAlignment="1">
      <alignment horizontal="center" wrapText="1"/>
    </xf>
    <xf numFmtId="0" fontId="4" fillId="0" borderId="3" xfId="15" applyFont="1" applyBorder="1" applyAlignment="1">
      <alignment horizontal="center" wrapText="1"/>
    </xf>
    <xf numFmtId="0" fontId="8" fillId="0" borderId="10" xfId="15" applyFont="1" applyBorder="1" applyAlignment="1">
      <alignment horizontal="left"/>
    </xf>
    <xf numFmtId="0" fontId="8" fillId="0" borderId="0" xfId="15" applyFont="1" applyAlignment="1">
      <alignment horizontal="left"/>
    </xf>
    <xf numFmtId="0" fontId="11" fillId="10" borderId="14" xfId="15" applyFont="1" applyFill="1" applyBorder="1" applyAlignment="1">
      <alignment horizontal="center" vertical="center" wrapText="1"/>
    </xf>
    <xf numFmtId="0" fontId="11" fillId="10" borderId="20" xfId="15" applyFont="1" applyFill="1" applyBorder="1" applyAlignment="1">
      <alignment horizontal="center" vertical="center" wrapText="1"/>
    </xf>
    <xf numFmtId="0" fontId="11" fillId="10" borderId="1" xfId="15" applyFont="1" applyFill="1" applyBorder="1" applyAlignment="1">
      <alignment horizontal="center" wrapText="1"/>
    </xf>
    <xf numFmtId="0" fontId="11" fillId="10" borderId="2" xfId="15" applyFont="1" applyFill="1" applyBorder="1" applyAlignment="1">
      <alignment horizontal="center" wrapText="1"/>
    </xf>
    <xf numFmtId="0" fontId="11" fillId="10" borderId="3" xfId="15" applyFont="1" applyFill="1" applyBorder="1" applyAlignment="1">
      <alignment horizontal="center" wrapText="1"/>
    </xf>
    <xf numFmtId="0" fontId="11" fillId="16" borderId="17" xfId="15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10" borderId="17" xfId="15" applyFont="1" applyFill="1" applyBorder="1" applyAlignment="1">
      <alignment horizontal="center" vertical="center" wrapText="1"/>
    </xf>
    <xf numFmtId="0" fontId="8" fillId="0" borderId="10" xfId="15" applyFont="1" applyBorder="1" applyAlignment="1">
      <alignment horizontal="left" wrapText="1"/>
    </xf>
    <xf numFmtId="0" fontId="8" fillId="0" borderId="0" xfId="15" applyFont="1" applyAlignment="1">
      <alignment horizontal="left" wrapText="1"/>
    </xf>
  </cellXfs>
  <cellStyles count="29">
    <cellStyle name="Currency 2" xfId="13" xr:uid="{A492CEFC-A73D-4B80-B393-91848F036ED1}"/>
    <cellStyle name="Hiperlink 2" xfId="24" xr:uid="{05895B55-877A-414D-A0B4-57EE79078401}"/>
    <cellStyle name="Hyperlink 2" xfId="14" xr:uid="{D06BFF00-8AE3-4CD9-9A5C-967375D02D18}"/>
    <cellStyle name="Moeda" xfId="2" builtinId="4"/>
    <cellStyle name="Moeda 2" xfId="7" xr:uid="{03EA4846-6E08-4FD0-80C7-357731872F3F}"/>
    <cellStyle name="Moeda 3" xfId="28" xr:uid="{69FEAB3B-418B-4D0E-8835-11A304A2E9B5}"/>
    <cellStyle name="Moeda 3 2 2 3" xfId="4" xr:uid="{39DE2B79-4BC0-4035-8ABA-18E70BBDF34C}"/>
    <cellStyle name="Moeda 4" xfId="18" xr:uid="{A40B47F9-BC77-417B-AB75-080C9CF6A9B7}"/>
    <cellStyle name="Normal" xfId="0" builtinId="0"/>
    <cellStyle name="Normal 10" xfId="5" xr:uid="{EAEAE7ED-131F-416C-AE53-B43E8FD6FE9F}"/>
    <cellStyle name="Normal 10 2 2 2" xfId="10" xr:uid="{30C9EE4E-F485-41DE-85DF-BAAE9CDEDEBA}"/>
    <cellStyle name="Normal 100" xfId="15" xr:uid="{087AAA91-D042-42ED-92AE-AA70C6ED42FE}"/>
    <cellStyle name="Normal 103 2" xfId="20" xr:uid="{72BE765F-3CCF-45B7-8D4F-660258EC7662}"/>
    <cellStyle name="Normal 2" xfId="11" xr:uid="{BE5E2C03-3737-465F-B4B5-5AC7CD616B83}"/>
    <cellStyle name="Normal 2 10 4" xfId="8" xr:uid="{9D2FB530-A4EE-493D-82F5-21E6356E4536}"/>
    <cellStyle name="Normal 2 2" xfId="12" xr:uid="{43452B4D-1DC4-4460-9957-A0ADA4FEB4BC}"/>
    <cellStyle name="Normal 2 2 2" xfId="21" xr:uid="{5FBDEDF2-C2C1-4629-BE70-F411DC610FFE}"/>
    <cellStyle name="Normal 3" xfId="25" xr:uid="{A874DBC0-C3B5-4CD7-8872-FD7FB89AF044}"/>
    <cellStyle name="Normal 3 2" xfId="23" xr:uid="{AA1F5994-2363-4019-A0CD-15DD4FFCD4BB}"/>
    <cellStyle name="Normal 4" xfId="26" xr:uid="{E1DF0EC4-A036-4D7F-9820-3C7C36EA8538}"/>
    <cellStyle name="Normal 5" xfId="16" xr:uid="{C624A045-61A0-4FD8-BDF2-CA596B6ADBE2}"/>
    <cellStyle name="Normal 91 2" xfId="6" xr:uid="{22A4454D-915E-473A-AC83-D8943302F7B9}"/>
    <cellStyle name="Porcentagem" xfId="3" builtinId="5"/>
    <cellStyle name="Porcentagem 2" xfId="27" xr:uid="{D6DB2965-0417-46A7-96F3-DFFDD0BFABED}"/>
    <cellStyle name="Porcentagem 3" xfId="19" xr:uid="{4DDE2210-045F-4B10-9432-3AEBE464D9F2}"/>
    <cellStyle name="Vírgula" xfId="1" builtinId="3"/>
    <cellStyle name="Vírgula 2" xfId="17" xr:uid="{C79FC8D8-8162-41D1-8FD9-A4EB3797665C}"/>
    <cellStyle name="Vírgula 2 7" xfId="9" xr:uid="{2706111D-59D8-4AF4-870C-B427DC89FFE2}"/>
    <cellStyle name="Vírgula 3 2" xfId="22" xr:uid="{87A5F195-E767-4A01-A425-36FE0EF6F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533060</xdr:colOff>
      <xdr:row>178</xdr:row>
      <xdr:rowOff>107677</xdr:rowOff>
    </xdr:from>
    <xdr:to>
      <xdr:col>9</xdr:col>
      <xdr:colOff>1136096</xdr:colOff>
      <xdr:row>181</xdr:row>
      <xdr:rowOff>124241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477F413-D410-45FA-BA45-F5CAA048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277" y="61953916"/>
          <a:ext cx="2209862" cy="56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78243</xdr:colOff>
      <xdr:row>40</xdr:row>
      <xdr:rowOff>125016</xdr:rowOff>
    </xdr:from>
    <xdr:to>
      <xdr:col>6</xdr:col>
      <xdr:colOff>785814</xdr:colOff>
      <xdr:row>43</xdr:row>
      <xdr:rowOff>6854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87473FA-2C73-4AD1-9541-102C5E9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368" y="6941344"/>
          <a:ext cx="1624352" cy="39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761999</xdr:colOff>
      <xdr:row>920</xdr:row>
      <xdr:rowOff>11206</xdr:rowOff>
    </xdr:from>
    <xdr:to>
      <xdr:col>8</xdr:col>
      <xdr:colOff>332781</xdr:colOff>
      <xdr:row>924</xdr:row>
      <xdr:rowOff>50427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05F0F5A-8B52-40DC-AA17-95282F70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087" y="198769941"/>
          <a:ext cx="3431453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349625</xdr:colOff>
      <xdr:row>291</xdr:row>
      <xdr:rowOff>131672</xdr:rowOff>
    </xdr:from>
    <xdr:to>
      <xdr:col>5</xdr:col>
      <xdr:colOff>649942</xdr:colOff>
      <xdr:row>295</xdr:row>
      <xdr:rowOff>47788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128DDB8-8907-4CB7-89C2-955D6A72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007" y="62301907"/>
          <a:ext cx="2720788" cy="678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344800</xdr:colOff>
      <xdr:row>33</xdr:row>
      <xdr:rowOff>1</xdr:rowOff>
    </xdr:from>
    <xdr:to>
      <xdr:col>3</xdr:col>
      <xdr:colOff>915030</xdr:colOff>
      <xdr:row>34</xdr:row>
      <xdr:rowOff>439016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1CE4B234-6158-428A-AB39-52EEBD5A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255" y="7853796"/>
          <a:ext cx="2405957" cy="603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623455</xdr:colOff>
      <xdr:row>22</xdr:row>
      <xdr:rowOff>103909</xdr:rowOff>
    </xdr:from>
    <xdr:to>
      <xdr:col>4</xdr:col>
      <xdr:colOff>798586</xdr:colOff>
      <xdr:row>26</xdr:row>
      <xdr:rowOff>6062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97ADBB1-9978-4D27-BE1C-1CFE2F5D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5" y="5507182"/>
          <a:ext cx="518874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0798\TECNICO\TEACOMP\LOTE06\P09\P10\RELAT6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1%20Processos%20por%20Regiao\6%20PVH\Porto%20Velho\PVH031%20Inst.%20de%20Criminal&#237;stica\3.%20Planilha%20Or&#231;ament&#225;ria\Revisao\PO_IC_PVH_201706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1%20-%20Municipios%20-%20Projetos%20Engenharia\14%20-Projetos%20-%202019\1.0-GRUPO%20ARQUITET&#212;NICO\ROLIM%20DE%20MOURA\10898_CONSTRU&#199;&#195;O%20DO%20CRAS\REV_02\DOC\10898_PAS_ARQ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-14\Arquivos%20diversos\C&#243;pia%20de%20Planilha%20or&#231;ament&#225;ria%20F&#243;rum%20de%20Ariquem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Meus%20documentos/DEVOP/COMPOSI&#199;&#195;O%20DEVOP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vhsdc05\dados-ceron\Documents%20and%20Settings\jose.abilio\Meus%20documentos\LISTA%20DE%20EQUIPAMENTO%20SE%20CORUMBIARA%2018_02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A1\Porto%20Veho-%20Unidade%20Mista%20-%20Jo&#227;o%20Leandro%20Barbosa%20-%20distrito%20extre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Particular\Mestrado\FX-B-R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4.click21.com.br/horde/imp/My%20Documents/Particular/Mestrado/FX-B-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muel\Documents\Marilia\A:\TABELA%20CONSULTORIA%20PROJETOS-BAST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hau/AppData/Local/Temp/Rar$DIa1572.38611/8644-AMPL%20DE%20ME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hau/Downloads/PLANILHA%20INICIAL%20ATUALIZADA%20N&#195;O%20DESONERADA%20-%20REV02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Editais\2008\INCRA\Planilha%20Antonio%20Conselh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Propostas\Propostas%202012\PM%20Rolim%20de%20Moura\Reforma%20e%20Amplia&#231;&#227;o%20de%20Escola%20DINA%20SFAT_TP_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Meus%20Documentos%20-%20Henrique\Medi&#231;&#245;es\Henrique\TABELA%20CONSULTORIA%20PROJETOS-BAST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Claudio\Editais\2008\INCRA\Planilha%20Antonio%20Conselhei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f\engenharia\Meus%20documentos\DEVOP\COMPOSI&#199;&#195;O%20DEVOP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dio\Propostas\Propostas%202012\PM%20Ministro%20Andreazza\Sistema%20de%20esgotamento%20sanit&#225;r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USR\Orcelino\Projetos\Dnit\Executivos\Br-414\Projeto%20BR-414%20-%202\Pavimenta&#231;&#227;o\FV-D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  <sheetName val="INCCTOT"/>
      <sheetName val="Composições"/>
      <sheetName val="comp. custos1"/>
      <sheetName val="PLANILHA"/>
      <sheetName val="CRONOGRAMA"/>
      <sheetName val="COTAÇÕES"/>
      <sheetName val="COMPOSIÇÕES "/>
      <sheetName val="comp__custos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DIN."/>
      <sheetName val="MemóriaCálculo SST"/>
      <sheetName val="PARETO"/>
      <sheetName val="CURVA ABC"/>
      <sheetName val="PLANILHA"/>
      <sheetName val="MEMÓRIA DE CÁLCULO (2)"/>
      <sheetName val="MEMÓRIA DE CÁLCULO"/>
      <sheetName val="COMPOSIÇÕES"/>
      <sheetName val="COTAÇÃO"/>
      <sheetName val="CRONOGRAMA"/>
      <sheetName val="CRO.EQUIP"/>
      <sheetName val="CRO.GERAL"/>
      <sheetName val="BDI_Edificações"/>
      <sheetName val="BDI_Equipamentos "/>
      <sheetName val="Plan1"/>
      <sheetName val="Relatório de Compatibilidade"/>
      <sheetName val="Tabela Deosp"/>
    </sheetNames>
    <sheetDataSet>
      <sheetData sheetId="0"/>
      <sheetData sheetId="1"/>
      <sheetData sheetId="2">
        <row r="64">
          <cell r="C64" t="str">
            <v>15.3.10</v>
          </cell>
          <cell r="D64" t="str">
            <v>16120.8.1.40</v>
          </cell>
          <cell r="E64" t="str">
            <v>CABO ISOLADO em PVC seção 6 mm² - 750 V - 70°C - flexível</v>
          </cell>
          <cell r="F64" t="str">
            <v>m</v>
          </cell>
          <cell r="G64">
            <v>2511.9</v>
          </cell>
          <cell r="H64">
            <v>5</v>
          </cell>
          <cell r="I64">
            <v>12559.5</v>
          </cell>
          <cell r="J64">
            <v>2059618.5</v>
          </cell>
          <cell r="K64">
            <v>4.7260000000000002E-3</v>
          </cell>
          <cell r="L64">
            <v>0.77502000000000004</v>
          </cell>
          <cell r="M64" t="str">
            <v>B</v>
          </cell>
        </row>
        <row r="65">
          <cell r="C65" t="str">
            <v>6.1.1</v>
          </cell>
          <cell r="D65" t="str">
            <v>07.01.15</v>
          </cell>
          <cell r="E65" t="str">
            <v>Porta de madeira lisa - (0,80x2,10) m  - Dobradiças/fechadura - ref.: LaFonte, fame, pado, aliança ou equivalente</v>
          </cell>
          <cell r="F65" t="str">
            <v>unid</v>
          </cell>
          <cell r="G65">
            <v>41</v>
          </cell>
          <cell r="H65">
            <v>305.27999999999997</v>
          </cell>
          <cell r="I65">
            <v>12516.48</v>
          </cell>
          <cell r="J65">
            <v>2072134.98</v>
          </cell>
          <cell r="K65">
            <v>4.7099999999999998E-3</v>
          </cell>
          <cell r="L65">
            <v>0.77973000000000003</v>
          </cell>
          <cell r="M65" t="str">
            <v>B</v>
          </cell>
        </row>
        <row r="66">
          <cell r="C66" t="str">
            <v>15.3.3</v>
          </cell>
          <cell r="D66" t="str">
            <v>16120.8.1.59</v>
          </cell>
          <cell r="E66" t="str">
            <v>CABO ISOLADO em PVC seção 35 mm² - 0,6/1kV - 70°C - flexível</v>
          </cell>
          <cell r="F66" t="str">
            <v>m</v>
          </cell>
          <cell r="G66">
            <v>683.7</v>
          </cell>
          <cell r="H66">
            <v>18.09</v>
          </cell>
          <cell r="I66">
            <v>12368.13</v>
          </cell>
          <cell r="J66">
            <v>2084503.11</v>
          </cell>
          <cell r="K66">
            <v>4.6540000000000002E-3</v>
          </cell>
          <cell r="L66">
            <v>0.78438399999999997</v>
          </cell>
          <cell r="M66" t="str">
            <v>B</v>
          </cell>
        </row>
        <row r="67">
          <cell r="C67" t="str">
            <v>7.3.1</v>
          </cell>
          <cell r="D67">
            <v>79627</v>
          </cell>
          <cell r="E67" t="str">
            <v>DIVISORIA EM GRANITO BRANCO POLIDO, ESP = 3CM, ASSENTADO COM ARGAMASSA TRACO 1:4, ARREMATE EM CIMENTO BRANCO</v>
          </cell>
          <cell r="F67" t="str">
            <v>m²</v>
          </cell>
          <cell r="G67">
            <v>17.739999999999998</v>
          </cell>
          <cell r="H67">
            <v>678.38</v>
          </cell>
          <cell r="I67">
            <v>12034.46</v>
          </cell>
          <cell r="J67">
            <v>2096537.57</v>
          </cell>
          <cell r="K67">
            <v>4.5279999999999999E-3</v>
          </cell>
          <cell r="L67">
            <v>0.78891299999999998</v>
          </cell>
          <cell r="M67" t="str">
            <v>B</v>
          </cell>
        </row>
        <row r="68">
          <cell r="C68" t="str">
            <v>15.3.14</v>
          </cell>
          <cell r="D68">
            <v>72254</v>
          </cell>
          <cell r="E68" t="str">
            <v>CABO DE COBRE NU 50MM2 - FORNECIMENTO E INSTALACAO</v>
          </cell>
          <cell r="F68" t="str">
            <v>m</v>
          </cell>
          <cell r="G68">
            <v>430.2</v>
          </cell>
          <cell r="H68">
            <v>25.96</v>
          </cell>
          <cell r="I68">
            <v>11167.99</v>
          </cell>
          <cell r="J68">
            <v>2107705.56</v>
          </cell>
          <cell r="K68">
            <v>4.202E-3</v>
          </cell>
          <cell r="L68">
            <v>0.79311500000000001</v>
          </cell>
          <cell r="M68" t="str">
            <v>B</v>
          </cell>
        </row>
        <row r="69">
          <cell r="C69" t="str">
            <v>15.17.1</v>
          </cell>
          <cell r="D69" t="str">
            <v>COMP-26</v>
          </cell>
          <cell r="E69" t="str">
            <v>ELETRODUTO metalico,rigido pesado,com conexões Ø 32 mm (1")</v>
          </cell>
          <cell r="F69" t="str">
            <v>m</v>
          </cell>
          <cell r="G69">
            <v>128.1</v>
          </cell>
          <cell r="H69">
            <v>83.39</v>
          </cell>
          <cell r="I69">
            <v>10682.26</v>
          </cell>
          <cell r="J69">
            <v>2118387.8199999998</v>
          </cell>
          <cell r="K69">
            <v>4.0200000000000001E-3</v>
          </cell>
          <cell r="L69">
            <v>0.79713500000000004</v>
          </cell>
          <cell r="M69" t="str">
            <v>B</v>
          </cell>
        </row>
        <row r="70">
          <cell r="C70" t="str">
            <v>17.1.1</v>
          </cell>
          <cell r="D70" t="str">
            <v>74236/001</v>
          </cell>
          <cell r="E70" t="str">
            <v>GRAMA BATATAIS EM PLACAS</v>
          </cell>
          <cell r="F70" t="str">
            <v>m²</v>
          </cell>
          <cell r="G70">
            <v>761.28</v>
          </cell>
          <cell r="H70">
            <v>13.81</v>
          </cell>
          <cell r="I70">
            <v>10513.28</v>
          </cell>
          <cell r="J70">
            <v>2128901.1</v>
          </cell>
          <cell r="K70">
            <v>3.9560000000000003E-3</v>
          </cell>
          <cell r="L70">
            <v>0.801091</v>
          </cell>
          <cell r="M70" t="str">
            <v>B</v>
          </cell>
        </row>
        <row r="71">
          <cell r="C71" t="str">
            <v>1.1.4</v>
          </cell>
          <cell r="D71" t="str">
            <v>01.01.07.05</v>
          </cell>
          <cell r="E71" t="str">
            <v>Despesas com refeição - almoço</v>
          </cell>
          <cell r="F71" t="str">
            <v>und</v>
          </cell>
          <cell r="G71">
            <v>2469</v>
          </cell>
          <cell r="H71">
            <v>4.2</v>
          </cell>
          <cell r="I71">
            <v>10369.799999999999</v>
          </cell>
          <cell r="J71">
            <v>2139270.9</v>
          </cell>
          <cell r="K71">
            <v>3.9020000000000001E-3</v>
          </cell>
          <cell r="L71">
            <v>0.80499299999999996</v>
          </cell>
          <cell r="M71" t="str">
            <v>B</v>
          </cell>
        </row>
        <row r="72">
          <cell r="C72" t="str">
            <v>7.1.1</v>
          </cell>
          <cell r="D72" t="str">
            <v>13.05.03</v>
          </cell>
          <cell r="E72" t="str">
            <v>Peitoril de granito, L=15,00cm, e=2,00cm</v>
          </cell>
          <cell r="F72" t="str">
            <v>m</v>
          </cell>
          <cell r="G72">
            <v>173.22</v>
          </cell>
          <cell r="H72">
            <v>59.56</v>
          </cell>
          <cell r="I72">
            <v>10316.98</v>
          </cell>
          <cell r="J72">
            <v>2149587.88</v>
          </cell>
          <cell r="K72">
            <v>3.882E-3</v>
          </cell>
          <cell r="L72">
            <v>0.80887500000000001</v>
          </cell>
          <cell r="M72" t="str">
            <v>B</v>
          </cell>
        </row>
        <row r="73">
          <cell r="C73" t="str">
            <v>17.3.1</v>
          </cell>
          <cell r="D73" t="str">
            <v>01740.8.1.1</v>
          </cell>
          <cell r="E73" t="str">
            <v>LIMPEZA geral da edificação</v>
          </cell>
          <cell r="F73" t="str">
            <v>m²</v>
          </cell>
          <cell r="G73">
            <v>1876.41</v>
          </cell>
          <cell r="H73">
            <v>5.43</v>
          </cell>
          <cell r="I73">
            <v>10188.91</v>
          </cell>
          <cell r="J73">
            <v>2159776.79</v>
          </cell>
          <cell r="K73">
            <v>3.8340000000000002E-3</v>
          </cell>
          <cell r="L73">
            <v>0.81270900000000001</v>
          </cell>
          <cell r="M73" t="str">
            <v>B</v>
          </cell>
        </row>
        <row r="74">
          <cell r="C74" t="str">
            <v>15.8.1</v>
          </cell>
          <cell r="D74" t="str">
            <v>18.02.01</v>
          </cell>
          <cell r="E74" t="str">
            <v>Eletrocalha perfurada tipo U com tampa (50x50)mm, com conexões</v>
          </cell>
          <cell r="F74" t="str">
            <v>m</v>
          </cell>
          <cell r="G74">
            <v>353.9</v>
          </cell>
          <cell r="H74">
            <v>28.59</v>
          </cell>
          <cell r="I74">
            <v>10118</v>
          </cell>
          <cell r="J74">
            <v>2169894.79</v>
          </cell>
          <cell r="K74">
            <v>3.8070000000000001E-3</v>
          </cell>
          <cell r="L74">
            <v>0.81651600000000002</v>
          </cell>
          <cell r="M74" t="str">
            <v>B</v>
          </cell>
        </row>
        <row r="75">
          <cell r="C75" t="str">
            <v>1.3.2</v>
          </cell>
          <cell r="D75" t="str">
            <v>01520.8.1.1</v>
          </cell>
          <cell r="E75" t="str">
            <v>ABRIGO PROVISÓRIO de madeira executado na obra para alojamento e depósito de materiais e ferramentas</v>
          </cell>
          <cell r="F75" t="str">
            <v>m²</v>
          </cell>
          <cell r="G75">
            <v>35</v>
          </cell>
          <cell r="H75">
            <v>274.16000000000003</v>
          </cell>
          <cell r="I75">
            <v>9595.6</v>
          </cell>
          <cell r="J75">
            <v>2179490.39</v>
          </cell>
          <cell r="K75">
            <v>3.6110000000000001E-3</v>
          </cell>
          <cell r="L75">
            <v>0.82012700000000005</v>
          </cell>
          <cell r="M75" t="str">
            <v>B</v>
          </cell>
        </row>
        <row r="76">
          <cell r="C76" t="str">
            <v>3.3.2</v>
          </cell>
          <cell r="D76" t="str">
            <v>03210.8.1.3</v>
          </cell>
          <cell r="E76" t="str">
            <v>ARMADURA de aço para estruturas em geral, CA-50, diâmetro 8,0 mm, corte e dobra na obra</v>
          </cell>
          <cell r="F76" t="str">
            <v>kg</v>
          </cell>
          <cell r="G76">
            <v>1257.9000000000001</v>
          </cell>
          <cell r="H76">
            <v>7.55</v>
          </cell>
          <cell r="I76">
            <v>9497.15</v>
          </cell>
          <cell r="J76">
            <v>2188987.54</v>
          </cell>
          <cell r="K76">
            <v>3.5739999999999999E-3</v>
          </cell>
          <cell r="L76">
            <v>0.82370100000000002</v>
          </cell>
          <cell r="M76" t="str">
            <v>B</v>
          </cell>
        </row>
        <row r="77">
          <cell r="C77" t="str">
            <v>2.3.1</v>
          </cell>
          <cell r="D77" t="str">
            <v>02315.8.7.1</v>
          </cell>
          <cell r="E77" t="str">
            <v>Reaterro manual de vala apiloado</v>
          </cell>
          <cell r="F77" t="str">
            <v>m³</v>
          </cell>
          <cell r="G77">
            <v>309.67</v>
          </cell>
          <cell r="H77">
            <v>30.54</v>
          </cell>
          <cell r="I77">
            <v>9457.32</v>
          </cell>
          <cell r="J77">
            <v>2198444.86</v>
          </cell>
          <cell r="K77">
            <v>3.5590000000000001E-3</v>
          </cell>
          <cell r="L77">
            <v>0.82726</v>
          </cell>
          <cell r="M77" t="str">
            <v>B</v>
          </cell>
        </row>
        <row r="78">
          <cell r="C78" t="str">
            <v>16.1.6</v>
          </cell>
          <cell r="D78" t="str">
            <v>09115.8.11.1</v>
          </cell>
          <cell r="E78" t="str">
            <v>PINTURA com tinta acrilica em parede externa, com duas demãos, sem massa corrida</v>
          </cell>
          <cell r="F78" t="str">
            <v>m²</v>
          </cell>
          <cell r="G78">
            <v>895.56</v>
          </cell>
          <cell r="H78">
            <v>10.42</v>
          </cell>
          <cell r="I78">
            <v>9331.74</v>
          </cell>
          <cell r="J78">
            <v>2207776.6</v>
          </cell>
          <cell r="K78">
            <v>3.5109999999999998E-3</v>
          </cell>
          <cell r="L78">
            <v>0.83077100000000004</v>
          </cell>
          <cell r="M78" t="str">
            <v>B</v>
          </cell>
        </row>
        <row r="79">
          <cell r="C79" t="str">
            <v>14.1.1</v>
          </cell>
          <cell r="D79" t="str">
            <v>15410.8.12.1</v>
          </cell>
          <cell r="E79" t="str">
            <v>LAVATÓRIO de louça de embutir (cuba) , com torneira de pressão e acessórios</v>
          </cell>
          <cell r="F79" t="str">
            <v>unid</v>
          </cell>
          <cell r="G79">
            <v>31</v>
          </cell>
          <cell r="H79">
            <v>298.20999999999998</v>
          </cell>
          <cell r="I79">
            <v>9244.51</v>
          </cell>
          <cell r="J79">
            <v>2217021.11</v>
          </cell>
          <cell r="K79">
            <v>3.4789999999999999E-3</v>
          </cell>
          <cell r="L79">
            <v>0.83425000000000005</v>
          </cell>
          <cell r="M79" t="str">
            <v>B</v>
          </cell>
        </row>
        <row r="80">
          <cell r="C80" t="str">
            <v>9.1.2</v>
          </cell>
          <cell r="D80" t="str">
            <v>12.01.05</v>
          </cell>
          <cell r="E80" t="str">
            <v>Emboço para parede interna ou externa, argamassa traço 1:4, e=20,00mm - peneirada</v>
          </cell>
          <cell r="F80" t="str">
            <v>m²</v>
          </cell>
          <cell r="G80">
            <v>530.78</v>
          </cell>
          <cell r="H80">
            <v>17.39</v>
          </cell>
          <cell r="I80">
            <v>9230.26</v>
          </cell>
          <cell r="J80">
            <v>2226251.37</v>
          </cell>
          <cell r="K80">
            <v>3.473E-3</v>
          </cell>
          <cell r="L80">
            <v>0.837723</v>
          </cell>
          <cell r="M80" t="str">
            <v>B</v>
          </cell>
        </row>
        <row r="81">
          <cell r="C81" t="str">
            <v>15.8.2</v>
          </cell>
          <cell r="D81" t="str">
            <v>18.02.14</v>
          </cell>
          <cell r="E81" t="str">
            <v xml:space="preserve">Eletrocalha perfurada tipo U com tampa (100x100)mm, com conexões  </v>
          </cell>
          <cell r="F81" t="str">
            <v>m</v>
          </cell>
          <cell r="G81">
            <v>190.8</v>
          </cell>
          <cell r="H81">
            <v>47.48</v>
          </cell>
          <cell r="I81">
            <v>9059.18</v>
          </cell>
          <cell r="J81">
            <v>2235310.5499999998</v>
          </cell>
          <cell r="K81">
            <v>3.4090000000000001E-3</v>
          </cell>
          <cell r="L81">
            <v>0.84113199999999999</v>
          </cell>
          <cell r="M81" t="str">
            <v>B</v>
          </cell>
        </row>
        <row r="82">
          <cell r="C82" t="str">
            <v>15.3.13</v>
          </cell>
          <cell r="D82">
            <v>72253</v>
          </cell>
          <cell r="E82" t="str">
            <v>CABO DE COBRE NU 35MM2 - FORNECIMENTO E INSTALACAO</v>
          </cell>
          <cell r="F82" t="str">
            <v>m</v>
          </cell>
          <cell r="G82">
            <v>446.7</v>
          </cell>
          <cell r="H82">
            <v>19.399999999999999</v>
          </cell>
          <cell r="I82">
            <v>8665.98</v>
          </cell>
          <cell r="J82">
            <v>2243976.5299999998</v>
          </cell>
          <cell r="K82">
            <v>3.261E-3</v>
          </cell>
          <cell r="L82">
            <v>0.84439299999999995</v>
          </cell>
          <cell r="M82" t="str">
            <v>B</v>
          </cell>
        </row>
        <row r="83">
          <cell r="C83" t="str">
            <v>12.6.2</v>
          </cell>
          <cell r="D83" t="str">
            <v>DERDREN078</v>
          </cell>
          <cell r="E83" t="str">
            <v xml:space="preserve">Caixa coletora de sarjeta - CCS 01 com grelha de concreto </v>
          </cell>
          <cell r="F83" t="str">
            <v>unid</v>
          </cell>
          <cell r="G83">
            <v>5</v>
          </cell>
          <cell r="H83">
            <v>1699.29</v>
          </cell>
          <cell r="I83">
            <v>8496.4500000000007</v>
          </cell>
          <cell r="J83">
            <v>2252472.98</v>
          </cell>
          <cell r="K83">
            <v>3.1970000000000002E-3</v>
          </cell>
          <cell r="L83">
            <v>0.84758999999999995</v>
          </cell>
          <cell r="M83" t="str">
            <v>B</v>
          </cell>
        </row>
        <row r="84">
          <cell r="C84" t="str">
            <v>8.2.3</v>
          </cell>
          <cell r="D84" t="str">
            <v>07320.8.12.4</v>
          </cell>
          <cell r="E84" t="str">
            <v>CUMEEIRA normal ou articulada de fibrocimento para telha perfil ondulado e=6 ou 8 mm</v>
          </cell>
          <cell r="F84" t="str">
            <v>m</v>
          </cell>
          <cell r="G84">
            <v>141.71</v>
          </cell>
          <cell r="H84">
            <v>58.63</v>
          </cell>
          <cell r="I84">
            <v>8308.4599999999991</v>
          </cell>
          <cell r="J84">
            <v>2260781.44</v>
          </cell>
          <cell r="K84">
            <v>3.1259999999999999E-3</v>
          </cell>
          <cell r="L84">
            <v>0.85071600000000003</v>
          </cell>
          <cell r="M84" t="str">
            <v>B</v>
          </cell>
        </row>
        <row r="85">
          <cell r="C85" t="str">
            <v>4.2.5</v>
          </cell>
          <cell r="D85" t="str">
            <v>03.01.09</v>
          </cell>
          <cell r="E85" t="str">
            <v>Ferragem CA-50A - 5/8" - 16,00mm</v>
          </cell>
          <cell r="F85" t="str">
            <v>kg</v>
          </cell>
          <cell r="G85">
            <v>1108.8</v>
          </cell>
          <cell r="H85">
            <v>7.46</v>
          </cell>
          <cell r="I85">
            <v>8271.65</v>
          </cell>
          <cell r="J85">
            <v>2269053.09</v>
          </cell>
          <cell r="K85">
            <v>3.1129999999999999E-3</v>
          </cell>
          <cell r="L85">
            <v>0.85382899999999995</v>
          </cell>
          <cell r="M85" t="str">
            <v>B</v>
          </cell>
        </row>
        <row r="86">
          <cell r="C86" t="str">
            <v>15.19.5</v>
          </cell>
          <cell r="D86">
            <v>83391</v>
          </cell>
          <cell r="E86" t="str">
            <v>Reator eletrônico p/ fluorescente tubular 2x40W</v>
          </cell>
          <cell r="F86" t="str">
            <v>unid</v>
          </cell>
          <cell r="G86">
            <v>249</v>
          </cell>
          <cell r="H86">
            <v>32.729999999999997</v>
          </cell>
          <cell r="I86">
            <v>8149.77</v>
          </cell>
          <cell r="J86">
            <v>2277202.86</v>
          </cell>
          <cell r="K86">
            <v>3.0669999999999998E-3</v>
          </cell>
          <cell r="L86">
            <v>0.85689599999999999</v>
          </cell>
          <cell r="M86" t="str">
            <v>B</v>
          </cell>
        </row>
        <row r="87">
          <cell r="C87" t="str">
            <v>6.1.15</v>
          </cell>
          <cell r="D87" t="str">
            <v>08110.8.2.2</v>
          </cell>
          <cell r="E87" t="str">
            <v>GRADIL DE FERRO, colocação e acabamento malha=65x132mm, barras verticais, largura=25mm, espessura=3mm (7,00 x 2,10)m</v>
          </cell>
          <cell r="F87" t="str">
            <v>m²</v>
          </cell>
          <cell r="G87">
            <v>29.4</v>
          </cell>
          <cell r="H87">
            <v>271.14</v>
          </cell>
          <cell r="I87">
            <v>7971.52</v>
          </cell>
          <cell r="J87">
            <v>2285174.38</v>
          </cell>
          <cell r="K87">
            <v>3.0000000000000001E-3</v>
          </cell>
          <cell r="L87">
            <v>0.85989499999999996</v>
          </cell>
          <cell r="M87" t="str">
            <v>B</v>
          </cell>
        </row>
        <row r="88">
          <cell r="C88" t="str">
            <v>1.2.2</v>
          </cell>
          <cell r="D88" t="str">
            <v>02595.8.1.1</v>
          </cell>
          <cell r="E88" t="str">
            <v>LOCAÇÃO da obra, execução de gabarito</v>
          </cell>
          <cell r="F88" t="str">
            <v>m²</v>
          </cell>
          <cell r="G88">
            <v>1876.41</v>
          </cell>
          <cell r="H88">
            <v>4.16</v>
          </cell>
          <cell r="I88">
            <v>7805.87</v>
          </cell>
          <cell r="J88">
            <v>2292980.25</v>
          </cell>
          <cell r="K88">
            <v>2.9369999999999999E-3</v>
          </cell>
          <cell r="L88">
            <v>0.86283299999999996</v>
          </cell>
          <cell r="M88" t="str">
            <v>B</v>
          </cell>
        </row>
        <row r="89">
          <cell r="C89" t="str">
            <v>3.3.6</v>
          </cell>
          <cell r="D89" t="str">
            <v>03.01.03</v>
          </cell>
          <cell r="E89" t="str">
            <v>Ferragem CA-60 fina - 3,40 a 6,00mm</v>
          </cell>
          <cell r="F89" t="str">
            <v>kg</v>
          </cell>
          <cell r="G89">
            <v>882.8</v>
          </cell>
          <cell r="H89">
            <v>8.65</v>
          </cell>
          <cell r="I89">
            <v>7636.22</v>
          </cell>
          <cell r="J89">
            <v>2300616.4700000002</v>
          </cell>
          <cell r="K89">
            <v>2.8730000000000001E-3</v>
          </cell>
          <cell r="L89">
            <v>0.86570599999999998</v>
          </cell>
          <cell r="M89" t="str">
            <v>B</v>
          </cell>
        </row>
        <row r="90">
          <cell r="C90" t="str">
            <v>12.6.5</v>
          </cell>
          <cell r="D90">
            <v>9820</v>
          </cell>
          <cell r="E90" t="str">
            <v>TUBO PVC EB-644 P/ REDE COLET ESG JE DN 250MM</v>
          </cell>
          <cell r="F90" t="str">
            <v>m</v>
          </cell>
          <cell r="G90">
            <v>105</v>
          </cell>
          <cell r="H90">
            <v>72.28</v>
          </cell>
          <cell r="I90">
            <v>7589.4</v>
          </cell>
          <cell r="J90">
            <v>2308205.87</v>
          </cell>
          <cell r="K90">
            <v>2.856E-3</v>
          </cell>
          <cell r="L90">
            <v>0.86856199999999995</v>
          </cell>
          <cell r="M90" t="str">
            <v>B</v>
          </cell>
        </row>
        <row r="91">
          <cell r="C91" t="str">
            <v>3.1.1</v>
          </cell>
          <cell r="D91" t="str">
            <v>02710.8.6.2</v>
          </cell>
          <cell r="E91" t="str">
            <v>Lastro de concreto (contra-piso) , incluindo preparo de caixa, e = 5 cm</v>
          </cell>
          <cell r="F91" t="str">
            <v>m²</v>
          </cell>
          <cell r="G91">
            <v>287.12</v>
          </cell>
          <cell r="H91">
            <v>26.19</v>
          </cell>
          <cell r="I91">
            <v>7519.67</v>
          </cell>
          <cell r="J91">
            <v>2315725.54</v>
          </cell>
          <cell r="K91">
            <v>2.8300000000000001E-3</v>
          </cell>
          <cell r="L91">
            <v>0.87139200000000006</v>
          </cell>
          <cell r="M91" t="str">
            <v>B</v>
          </cell>
        </row>
        <row r="92">
          <cell r="C92" t="str">
            <v>15.22.1</v>
          </cell>
          <cell r="D92">
            <v>91195</v>
          </cell>
          <cell r="E92" t="str">
            <v>Barra Chata em Aluminio - Com furos 7/8'' x 1/8''</v>
          </cell>
          <cell r="F92" t="str">
            <v>m</v>
          </cell>
          <cell r="G92">
            <v>554.5</v>
          </cell>
          <cell r="H92">
            <v>13.56</v>
          </cell>
          <cell r="I92">
            <v>7519.02</v>
          </cell>
          <cell r="J92">
            <v>2323244.56</v>
          </cell>
          <cell r="K92">
            <v>2.8289999999999999E-3</v>
          </cell>
          <cell r="L92">
            <v>0.87422100000000003</v>
          </cell>
          <cell r="M92" t="str">
            <v>B</v>
          </cell>
        </row>
        <row r="93">
          <cell r="C93" t="str">
            <v>15.4.5</v>
          </cell>
          <cell r="D93" t="str">
            <v>COMP-22</v>
          </cell>
          <cell r="E93" t="str">
            <v>Interruptor bipolar DR (fase/fase - In 30mA) - DIN 25A</v>
          </cell>
          <cell r="F93" t="str">
            <v>unid</v>
          </cell>
          <cell r="G93">
            <v>106</v>
          </cell>
          <cell r="H93">
            <v>70.650000000000006</v>
          </cell>
          <cell r="I93">
            <v>7488.9</v>
          </cell>
          <cell r="J93">
            <v>2330733.46</v>
          </cell>
          <cell r="K93">
            <v>2.8180000000000002E-3</v>
          </cell>
          <cell r="L93">
            <v>0.87703900000000001</v>
          </cell>
          <cell r="M93" t="str">
            <v>B</v>
          </cell>
        </row>
        <row r="94">
          <cell r="C94" t="str">
            <v>1.2.3</v>
          </cell>
          <cell r="D94" t="str">
            <v>DERSEGT004</v>
          </cell>
          <cell r="E94" t="str">
            <v>Área de Vivência</v>
          </cell>
          <cell r="F94" t="str">
            <v>m²</v>
          </cell>
          <cell r="G94">
            <v>57</v>
          </cell>
          <cell r="H94">
            <v>130.08000000000001</v>
          </cell>
          <cell r="I94">
            <v>7414.56</v>
          </cell>
          <cell r="J94">
            <v>2338148.02</v>
          </cell>
          <cell r="K94">
            <v>2.7899999999999999E-3</v>
          </cell>
          <cell r="L94">
            <v>0.87982899999999997</v>
          </cell>
          <cell r="M94" t="str">
            <v>B</v>
          </cell>
        </row>
        <row r="95">
          <cell r="C95" t="str">
            <v>6.1.12</v>
          </cell>
          <cell r="D95" t="str">
            <v>08110.8.2.2</v>
          </cell>
          <cell r="E95" t="str">
            <v>GRADIL DE FERRO, colocação e acabamento malha=65x132mm, barras verticais, largura=25mm, espessura=3mm (6,50 x 2,10)m</v>
          </cell>
          <cell r="F95" t="str">
            <v>m²</v>
          </cell>
          <cell r="G95">
            <v>27.3</v>
          </cell>
          <cell r="H95">
            <v>271.14</v>
          </cell>
          <cell r="I95">
            <v>7402.12</v>
          </cell>
          <cell r="J95">
            <v>2345550.14</v>
          </cell>
          <cell r="K95">
            <v>2.7850000000000001E-3</v>
          </cell>
          <cell r="L95">
            <v>0.88261400000000001</v>
          </cell>
          <cell r="M95" t="str">
            <v>B</v>
          </cell>
        </row>
        <row r="96">
          <cell r="C96" t="str">
            <v>15.17.2</v>
          </cell>
          <cell r="D96" t="str">
            <v>COMP-27</v>
          </cell>
          <cell r="E96" t="str">
            <v>ELETRODUTO metalico,rigido pesado,com conexões Ø 40 mm (1.1/4")</v>
          </cell>
          <cell r="F96" t="str">
            <v>m</v>
          </cell>
          <cell r="G96">
            <v>58.2</v>
          </cell>
          <cell r="H96">
            <v>125.39</v>
          </cell>
          <cell r="I96">
            <v>7297.7</v>
          </cell>
          <cell r="J96">
            <v>2352847.84</v>
          </cell>
          <cell r="K96">
            <v>2.7460000000000002E-3</v>
          </cell>
          <cell r="L96">
            <v>0.88536000000000004</v>
          </cell>
          <cell r="M96" t="str">
            <v>B</v>
          </cell>
        </row>
        <row r="97">
          <cell r="C97" t="str">
            <v>14.1.5</v>
          </cell>
          <cell r="D97" t="str">
            <v>15410.8.3.3</v>
          </cell>
          <cell r="E97" t="str">
            <v>BACIA de louça com caixa acoplada, com tampa e acessórios</v>
          </cell>
          <cell r="F97" t="str">
            <v>unid</v>
          </cell>
          <cell r="G97">
            <v>30</v>
          </cell>
          <cell r="H97">
            <v>234.67</v>
          </cell>
          <cell r="I97">
            <v>7040.1</v>
          </cell>
          <cell r="J97">
            <v>2359887.94</v>
          </cell>
          <cell r="K97">
            <v>2.6489999999999999E-3</v>
          </cell>
          <cell r="L97">
            <v>0.88800999999999997</v>
          </cell>
          <cell r="M97" t="str">
            <v>B</v>
          </cell>
        </row>
        <row r="98">
          <cell r="C98" t="str">
            <v>15.11.2</v>
          </cell>
          <cell r="D98">
            <v>68069</v>
          </cell>
          <cell r="E98" t="str">
            <v>Haste copperwerld 5/8 x 3,0 com conector</v>
          </cell>
          <cell r="F98" t="str">
            <v>unid</v>
          </cell>
          <cell r="G98">
            <v>170</v>
          </cell>
          <cell r="H98">
            <v>39.42</v>
          </cell>
          <cell r="I98">
            <v>6701.4</v>
          </cell>
          <cell r="J98">
            <v>2366589.34</v>
          </cell>
          <cell r="K98">
            <v>2.5219999999999999E-3</v>
          </cell>
          <cell r="L98">
            <v>0.89053099999999996</v>
          </cell>
          <cell r="M98" t="str">
            <v>B</v>
          </cell>
        </row>
        <row r="99">
          <cell r="C99" t="str">
            <v>9.2.1</v>
          </cell>
          <cell r="D99" t="str">
            <v>09500.8.6.2</v>
          </cell>
          <cell r="E99" t="str">
            <v>FORRO de PVC em painéis lineares encaixados entre si e fixados em estrutura de madeira (dimensão: 200 x 6000 mm)</v>
          </cell>
          <cell r="F99" t="str">
            <v>m²</v>
          </cell>
          <cell r="G99">
            <v>182.97</v>
          </cell>
          <cell r="H99">
            <v>36.520000000000003</v>
          </cell>
          <cell r="I99">
            <v>6682.06</v>
          </cell>
          <cell r="J99">
            <v>2373271.4</v>
          </cell>
          <cell r="K99">
            <v>2.5140000000000002E-3</v>
          </cell>
          <cell r="L99">
            <v>0.89304600000000001</v>
          </cell>
          <cell r="M99" t="str">
            <v>B</v>
          </cell>
        </row>
        <row r="100">
          <cell r="C100" t="str">
            <v>15.3.2</v>
          </cell>
          <cell r="D100" t="str">
            <v>16120.8.1.58</v>
          </cell>
          <cell r="E100" t="str">
            <v>CABO ISOLADO em PVC seção 25 mm² - 0,6/1kV - 70°C - flexível</v>
          </cell>
          <cell r="F100" t="str">
            <v>m</v>
          </cell>
          <cell r="G100">
            <v>452.7</v>
          </cell>
          <cell r="H100">
            <v>14.33</v>
          </cell>
          <cell r="I100">
            <v>6487.19</v>
          </cell>
          <cell r="J100">
            <v>2379758.59</v>
          </cell>
          <cell r="K100">
            <v>2.441E-3</v>
          </cell>
          <cell r="L100">
            <v>0.89548700000000003</v>
          </cell>
          <cell r="M100" t="str">
            <v>B</v>
          </cell>
        </row>
        <row r="101">
          <cell r="C101" t="str">
            <v>12.6.1</v>
          </cell>
          <cell r="D101" t="str">
            <v>comp-07</v>
          </cell>
          <cell r="E101" t="str">
            <v>Caixa de passagem em alvenaria 1/2 vez tij. 6 furos, com tampa em concreto armado - (70,00x70,00x70,00)cm</v>
          </cell>
          <cell r="F101" t="str">
            <v>unid</v>
          </cell>
          <cell r="G101">
            <v>20</v>
          </cell>
          <cell r="H101">
            <v>321.3</v>
          </cell>
          <cell r="I101">
            <v>6426</v>
          </cell>
          <cell r="J101">
            <v>2386184.59</v>
          </cell>
          <cell r="K101">
            <v>2.418E-3</v>
          </cell>
          <cell r="L101">
            <v>0.89790499999999995</v>
          </cell>
          <cell r="M101" t="str">
            <v>B</v>
          </cell>
        </row>
        <row r="102">
          <cell r="C102" t="str">
            <v>9.2.4</v>
          </cell>
          <cell r="D102" t="str">
            <v>12.02.04</v>
          </cell>
          <cell r="E102" t="str">
            <v>Reboco paulista (emboço traço 1:4 + reboco traço 1:5) para forros, e=25,00mm</v>
          </cell>
          <cell r="F102" t="str">
            <v>m²</v>
          </cell>
          <cell r="G102">
            <v>180</v>
          </cell>
          <cell r="H102">
            <v>35.479999999999997</v>
          </cell>
          <cell r="I102">
            <v>6386.4</v>
          </cell>
          <cell r="J102">
            <v>2392570.9900000002</v>
          </cell>
          <cell r="K102">
            <v>2.4030000000000002E-3</v>
          </cell>
          <cell r="L102">
            <v>0.900308</v>
          </cell>
          <cell r="M102" t="str">
            <v>B</v>
          </cell>
        </row>
        <row r="103">
          <cell r="C103" t="str">
            <v>14.3.2</v>
          </cell>
          <cell r="D103" t="str">
            <v>07110.8.4.1</v>
          </cell>
          <cell r="E103" t="str">
            <v>IMPERMEABILIZAÇÃO de piso com três demãos de emulsão asfáltica</v>
          </cell>
          <cell r="F103" t="str">
            <v>m²</v>
          </cell>
          <cell r="G103">
            <v>311.92</v>
          </cell>
          <cell r="H103">
            <v>19.2</v>
          </cell>
          <cell r="I103">
            <v>5988.86</v>
          </cell>
          <cell r="J103">
            <v>2398559.85</v>
          </cell>
          <cell r="K103">
            <v>2.2539999999999999E-3</v>
          </cell>
          <cell r="L103">
            <v>0.90256199999999998</v>
          </cell>
          <cell r="M103" t="str">
            <v>B</v>
          </cell>
        </row>
        <row r="104">
          <cell r="C104" t="str">
            <v>8.2.2</v>
          </cell>
          <cell r="D104" t="str">
            <v>09.02.39</v>
          </cell>
          <cell r="E104" t="str">
            <v>Telha ondulada aluzinco/galvalume, e=0,43mm</v>
          </cell>
          <cell r="F104" t="str">
            <v>m²</v>
          </cell>
          <cell r="G104">
            <v>190.15</v>
          </cell>
          <cell r="H104">
            <v>30.32</v>
          </cell>
          <cell r="I104">
            <v>5765.35</v>
          </cell>
          <cell r="J104">
            <v>2404325.2000000002</v>
          </cell>
          <cell r="K104">
            <v>2.1689999999999999E-3</v>
          </cell>
          <cell r="L104">
            <v>0.90473099999999995</v>
          </cell>
          <cell r="M104" t="str">
            <v>B</v>
          </cell>
        </row>
        <row r="105">
          <cell r="C105" t="str">
            <v>12.3.3</v>
          </cell>
          <cell r="D105" t="str">
            <v>15.01.04</v>
          </cell>
          <cell r="E105" t="str">
            <v>Tubo de PVC rígido para esgoto, Ø=100mm  - ref.: tigre ou equivalente</v>
          </cell>
          <cell r="F105" t="str">
            <v>m</v>
          </cell>
          <cell r="G105">
            <v>187.46</v>
          </cell>
          <cell r="H105">
            <v>30.43</v>
          </cell>
          <cell r="I105">
            <v>5704.41</v>
          </cell>
          <cell r="J105">
            <v>2410029.61</v>
          </cell>
          <cell r="K105">
            <v>2.147E-3</v>
          </cell>
          <cell r="L105">
            <v>0.90687799999999996</v>
          </cell>
          <cell r="M105" t="str">
            <v>B</v>
          </cell>
        </row>
        <row r="106">
          <cell r="C106" t="str">
            <v>1.1.5</v>
          </cell>
          <cell r="D106" t="str">
            <v>01.01.07.06</v>
          </cell>
          <cell r="E106" t="str">
            <v>Despesas com Equipamentos de Proteção Indiviual - EPI</v>
          </cell>
          <cell r="F106" t="str">
            <v>und</v>
          </cell>
          <cell r="G106">
            <v>114</v>
          </cell>
          <cell r="H106">
            <v>49.66</v>
          </cell>
          <cell r="I106">
            <v>5661.24</v>
          </cell>
          <cell r="J106">
            <v>2415690.85</v>
          </cell>
          <cell r="K106">
            <v>2.1299999999999999E-3</v>
          </cell>
          <cell r="L106">
            <v>0.90900800000000004</v>
          </cell>
          <cell r="M106" t="str">
            <v>B</v>
          </cell>
        </row>
        <row r="107">
          <cell r="C107" t="str">
            <v>8.4.1</v>
          </cell>
          <cell r="D107" t="str">
            <v>74106/001</v>
          </cell>
          <cell r="E107" t="str">
            <v>Impermeabilização de viga baldrame com tinta betuminosa , duas demãos</v>
          </cell>
          <cell r="F107" t="str">
            <v>m²</v>
          </cell>
          <cell r="G107">
            <v>961.24</v>
          </cell>
          <cell r="H107">
            <v>5.37</v>
          </cell>
          <cell r="I107">
            <v>5161.8599999999997</v>
          </cell>
          <cell r="J107">
            <v>2420852.71</v>
          </cell>
          <cell r="K107">
            <v>1.9419999999999999E-3</v>
          </cell>
          <cell r="L107">
            <v>0.91095000000000004</v>
          </cell>
          <cell r="M107" t="str">
            <v>B</v>
          </cell>
        </row>
        <row r="108">
          <cell r="C108" t="str">
            <v>12.6.8</v>
          </cell>
          <cell r="D108" t="str">
            <v>DERDREN065</v>
          </cell>
          <cell r="E108" t="str">
            <v>Sarjeta trapezoidal de concreto - SZC 02</v>
          </cell>
          <cell r="F108" t="str">
            <v>m</v>
          </cell>
          <cell r="G108">
            <v>150</v>
          </cell>
          <cell r="H108">
            <v>33.590000000000003</v>
          </cell>
          <cell r="I108">
            <v>5038.5</v>
          </cell>
          <cell r="J108">
            <v>2425891.21</v>
          </cell>
          <cell r="K108">
            <v>1.8959999999999999E-3</v>
          </cell>
          <cell r="L108">
            <v>0.91284600000000005</v>
          </cell>
          <cell r="M108" t="str">
            <v>B</v>
          </cell>
        </row>
        <row r="109">
          <cell r="C109" t="str">
            <v>6.1.7</v>
          </cell>
          <cell r="D109" t="str">
            <v>07.07.01</v>
          </cell>
          <cell r="E109" t="str">
            <v>Porta de aluminio com 01 ou 02 folhas simples com batentes (0,60 x 1,60)m</v>
          </cell>
          <cell r="F109" t="str">
            <v>m²</v>
          </cell>
          <cell r="G109">
            <v>12.48</v>
          </cell>
          <cell r="H109">
            <v>384.74</v>
          </cell>
          <cell r="I109">
            <v>4801.5600000000004</v>
          </cell>
          <cell r="J109">
            <v>2430692.77</v>
          </cell>
          <cell r="K109">
            <v>1.807E-3</v>
          </cell>
          <cell r="L109">
            <v>0.91465300000000005</v>
          </cell>
          <cell r="M109" t="str">
            <v>B</v>
          </cell>
        </row>
        <row r="110">
          <cell r="C110" t="str">
            <v>1.7.1</v>
          </cell>
          <cell r="D110" t="str">
            <v>02220.8.21.1</v>
          </cell>
          <cell r="E110" t="str">
            <v>Demolição mecanizada com transporte de bota fora</v>
          </cell>
          <cell r="F110" t="str">
            <v>m³</v>
          </cell>
          <cell r="G110">
            <v>302.06</v>
          </cell>
          <cell r="H110">
            <v>15.86</v>
          </cell>
          <cell r="I110">
            <v>4790.67</v>
          </cell>
          <cell r="J110">
            <v>2435483.44</v>
          </cell>
          <cell r="K110">
            <v>1.8029999999999999E-3</v>
          </cell>
          <cell r="L110">
            <v>0.91645600000000005</v>
          </cell>
          <cell r="M110" t="str">
            <v>B</v>
          </cell>
        </row>
        <row r="111">
          <cell r="C111" t="str">
            <v>6.2.2</v>
          </cell>
          <cell r="D111" t="str">
            <v>COMP-12</v>
          </cell>
          <cell r="E111" t="str">
            <v>PORTA de vidro temperado , com bandeira, com ferragem e mola hidráulica (espessura: 10 mm / vão: 2000 x 2850 mm) </v>
          </cell>
          <cell r="F111" t="str">
            <v>unid</v>
          </cell>
          <cell r="G111">
            <v>1</v>
          </cell>
          <cell r="H111">
            <v>4739.88</v>
          </cell>
          <cell r="I111">
            <v>4739.88</v>
          </cell>
          <cell r="J111">
            <v>2440223.3199999998</v>
          </cell>
          <cell r="K111">
            <v>1.784E-3</v>
          </cell>
          <cell r="L111">
            <v>0.91823900000000003</v>
          </cell>
          <cell r="M111" t="str">
            <v>B</v>
          </cell>
        </row>
        <row r="112">
          <cell r="C112" t="str">
            <v>15.9.2</v>
          </cell>
          <cell r="D112" t="str">
            <v>18.13.05</v>
          </cell>
          <cell r="E112" t="str">
            <v>Quadro de distribuição para disjuntor geral  tripolar, 225A, até 40 saídas com barramento  - ref.: cemar, general eletric, moratori ou equivalente</v>
          </cell>
          <cell r="F112" t="str">
            <v>unid</v>
          </cell>
          <cell r="G112">
            <v>8</v>
          </cell>
          <cell r="H112">
            <v>582.85</v>
          </cell>
          <cell r="I112">
            <v>4662.8</v>
          </cell>
          <cell r="J112">
            <v>2444886.12</v>
          </cell>
          <cell r="K112">
            <v>1.755E-3</v>
          </cell>
          <cell r="L112">
            <v>0.91999399999999998</v>
          </cell>
          <cell r="M112" t="str">
            <v>B</v>
          </cell>
        </row>
        <row r="113">
          <cell r="C113" t="str">
            <v>6.1.13</v>
          </cell>
          <cell r="D113" t="str">
            <v>08110.8.2.2</v>
          </cell>
          <cell r="E113" t="str">
            <v>GRADIL DE FERRO, colocação e acabamento malha=65x132mm, barras verticais, largura=25mm, espessura=3mm (8,00 x 2,10)m</v>
          </cell>
          <cell r="F113" t="str">
            <v>m²</v>
          </cell>
          <cell r="G113">
            <v>16.8</v>
          </cell>
          <cell r="H113">
            <v>271.14</v>
          </cell>
          <cell r="I113">
            <v>4555.1499999999996</v>
          </cell>
          <cell r="J113">
            <v>2449441.27</v>
          </cell>
          <cell r="K113">
            <v>1.714E-3</v>
          </cell>
          <cell r="L113">
            <v>0.92170799999999997</v>
          </cell>
          <cell r="M113" t="str">
            <v>B</v>
          </cell>
        </row>
        <row r="114">
          <cell r="C114" t="str">
            <v>1.1.3</v>
          </cell>
          <cell r="D114" t="str">
            <v>01.01.07.04</v>
          </cell>
          <cell r="E114" t="str">
            <v>Despesas com Vale Transporte</v>
          </cell>
          <cell r="F114" t="str">
            <v>und</v>
          </cell>
          <cell r="G114">
            <v>2469</v>
          </cell>
          <cell r="H114">
            <v>1.84</v>
          </cell>
          <cell r="I114">
            <v>4542.96</v>
          </cell>
          <cell r="J114">
            <v>2453984.23</v>
          </cell>
          <cell r="K114">
            <v>1.709E-3</v>
          </cell>
          <cell r="L114">
            <v>0.92341700000000004</v>
          </cell>
          <cell r="M114" t="str">
            <v>B</v>
          </cell>
        </row>
        <row r="115">
          <cell r="C115" t="str">
            <v>14.2.3</v>
          </cell>
          <cell r="D115" t="str">
            <v>15007.8.1.1</v>
          </cell>
          <cell r="E115" t="str">
            <v>BARRA DE APOIO para lavatório de louça, para portadores de deficiência física, comprimento 60 cm, largura 45 cm (Barra de apoio Bacia)</v>
          </cell>
          <cell r="F115" t="str">
            <v>unid</v>
          </cell>
          <cell r="G115">
            <v>20</v>
          </cell>
          <cell r="H115">
            <v>214.82</v>
          </cell>
          <cell r="I115">
            <v>4296.3999999999996</v>
          </cell>
          <cell r="J115">
            <v>2458280.63</v>
          </cell>
          <cell r="K115">
            <v>1.6169999999999999E-3</v>
          </cell>
          <cell r="L115">
            <v>0.92503400000000002</v>
          </cell>
          <cell r="M115" t="str">
            <v>B</v>
          </cell>
        </row>
        <row r="116">
          <cell r="C116" t="str">
            <v>15.5.4</v>
          </cell>
          <cell r="D116" t="str">
            <v>COMP-18</v>
          </cell>
          <cell r="E116" t="str">
            <v>Dispositivo Contra surto - 175 V - 40 KA</v>
          </cell>
          <cell r="F116" t="str">
            <v>unid</v>
          </cell>
          <cell r="G116">
            <v>56</v>
          </cell>
          <cell r="H116">
            <v>73.03</v>
          </cell>
          <cell r="I116">
            <v>4089.68</v>
          </cell>
          <cell r="J116">
            <v>2462370.31</v>
          </cell>
          <cell r="K116">
            <v>1.539E-3</v>
          </cell>
          <cell r="L116">
            <v>0.92657299999999998</v>
          </cell>
          <cell r="M116" t="str">
            <v>B</v>
          </cell>
        </row>
        <row r="117">
          <cell r="C117" t="str">
            <v>1.1.6</v>
          </cell>
          <cell r="D117" t="str">
            <v>01.01.07.07</v>
          </cell>
          <cell r="E117" t="str">
            <v xml:space="preserve">Despesas com exames médicos </v>
          </cell>
          <cell r="F117" t="str">
            <v>und</v>
          </cell>
          <cell r="G117">
            <v>114</v>
          </cell>
          <cell r="H117">
            <v>35</v>
          </cell>
          <cell r="I117">
            <v>3990</v>
          </cell>
          <cell r="J117">
            <v>2466360.31</v>
          </cell>
          <cell r="K117">
            <v>1.5009999999999999E-3</v>
          </cell>
          <cell r="L117">
            <v>0.92807399999999995</v>
          </cell>
          <cell r="M117" t="str">
            <v>B</v>
          </cell>
        </row>
        <row r="118">
          <cell r="C118" t="str">
            <v>10.5.2</v>
          </cell>
          <cell r="D118" t="str">
            <v>09609.8.1.1</v>
          </cell>
          <cell r="E118" t="str">
            <v>Piso tátil alerta/direcional 25x25 cm, ladrilho hidráulico - Área Interna</v>
          </cell>
          <cell r="F118" t="str">
            <v>m²</v>
          </cell>
          <cell r="G118">
            <v>58.04</v>
          </cell>
          <cell r="H118">
            <v>67.290000000000006</v>
          </cell>
          <cell r="I118">
            <v>3905.51</v>
          </cell>
          <cell r="J118">
            <v>2470265.8199999998</v>
          </cell>
          <cell r="K118">
            <v>1.47E-3</v>
          </cell>
          <cell r="L118">
            <v>0.92954400000000004</v>
          </cell>
          <cell r="M118" t="str">
            <v>B</v>
          </cell>
        </row>
        <row r="119">
          <cell r="C119" t="str">
            <v>12.6.4</v>
          </cell>
          <cell r="D119" t="str">
            <v>15.01.06</v>
          </cell>
          <cell r="E119" t="str">
            <v>Tubo de PVC rígido para esgoto, Ø=200mm  - ref.: tigre ou equivalente</v>
          </cell>
          <cell r="F119" t="str">
            <v>m</v>
          </cell>
          <cell r="G119">
            <v>50</v>
          </cell>
          <cell r="H119">
            <v>77.11</v>
          </cell>
          <cell r="I119">
            <v>3855.5</v>
          </cell>
          <cell r="J119">
            <v>2474121.3199999998</v>
          </cell>
          <cell r="K119">
            <v>1.451E-3</v>
          </cell>
          <cell r="L119">
            <v>0.93099500000000002</v>
          </cell>
          <cell r="M119" t="str">
            <v>B</v>
          </cell>
        </row>
        <row r="120">
          <cell r="C120" t="str">
            <v>15.14.1</v>
          </cell>
          <cell r="D120" t="str">
            <v>15.03.01</v>
          </cell>
          <cell r="E120" t="str">
            <v>Caixa de passagem em alvenaria 1/2 vez tij. 6 furos, com tampa em concreto armado - (30,00x30,00x30,00)cm</v>
          </cell>
          <cell r="F120" t="str">
            <v>unid</v>
          </cell>
          <cell r="G120">
            <v>61</v>
          </cell>
          <cell r="H120">
            <v>62.72</v>
          </cell>
          <cell r="I120">
            <v>3825.92</v>
          </cell>
          <cell r="J120">
            <v>2477947.2400000002</v>
          </cell>
          <cell r="K120">
            <v>1.4400000000000001E-3</v>
          </cell>
          <cell r="L120">
            <v>0.93243399999999999</v>
          </cell>
          <cell r="M120" t="str">
            <v>B</v>
          </cell>
        </row>
        <row r="121">
          <cell r="C121" t="str">
            <v>3.4.3</v>
          </cell>
          <cell r="D121" t="str">
            <v>03310.8.1.21</v>
          </cell>
          <cell r="E121" t="str">
            <v>CONCRETO estrutural virado em obra , controle "A", consistência para vibração, brita 1 e 2, fck 25 MPa</v>
          </cell>
          <cell r="F121" t="str">
            <v>m³</v>
          </cell>
          <cell r="G121">
            <v>9.35</v>
          </cell>
          <cell r="H121">
            <v>398.81</v>
          </cell>
          <cell r="I121">
            <v>3728.87</v>
          </cell>
          <cell r="J121">
            <v>2481676.11</v>
          </cell>
          <cell r="K121">
            <v>1.403E-3</v>
          </cell>
          <cell r="L121">
            <v>0.93383799999999995</v>
          </cell>
          <cell r="M121" t="str">
            <v>B</v>
          </cell>
        </row>
        <row r="122">
          <cell r="C122" t="str">
            <v>13.1.5</v>
          </cell>
          <cell r="D122" t="str">
            <v>13975.8.1.1</v>
          </cell>
          <cell r="E122" t="str">
            <v>ABRIGO para hidrante em chapa de aço carbono , com mangueira de Ø 65 mm (2 1/2") x 30 m</v>
          </cell>
          <cell r="F122" t="str">
            <v>unid</v>
          </cell>
          <cell r="G122">
            <v>3</v>
          </cell>
          <cell r="H122">
            <v>1238.8399999999999</v>
          </cell>
          <cell r="I122">
            <v>3716.52</v>
          </cell>
          <cell r="J122">
            <v>2485392.63</v>
          </cell>
          <cell r="K122">
            <v>1.3990000000000001E-3</v>
          </cell>
          <cell r="L122">
            <v>0.93523599999999996</v>
          </cell>
          <cell r="M122" t="str">
            <v>B</v>
          </cell>
        </row>
        <row r="123">
          <cell r="C123" t="str">
            <v>8.3.1</v>
          </cell>
          <cell r="D123" t="str">
            <v>07712.8.1.1</v>
          </cell>
          <cell r="E123" t="str">
            <v>CALHA de chapa galvanizada nº 24 desenvolvimento 25 cm</v>
          </cell>
          <cell r="F123" t="str">
            <v>m</v>
          </cell>
          <cell r="G123">
            <v>113.48</v>
          </cell>
          <cell r="H123">
            <v>30.87</v>
          </cell>
          <cell r="I123">
            <v>3503.13</v>
          </cell>
          <cell r="J123">
            <v>2488895.7599999998</v>
          </cell>
          <cell r="K123">
            <v>1.3179999999999999E-3</v>
          </cell>
          <cell r="L123">
            <v>0.936554</v>
          </cell>
          <cell r="M123" t="str">
            <v>B</v>
          </cell>
        </row>
        <row r="124">
          <cell r="C124" t="str">
            <v>15.19.3</v>
          </cell>
          <cell r="D124">
            <v>90976</v>
          </cell>
          <cell r="E124" t="str">
            <v>LUMINÁRIA TIPO PLAFONIER BRANCA PARA LÂMPADA FLUORESCENTE 2X32W, COM DIFUSOR EM POLIESTIRENO TRANSPARENTE E SOQUETES (REF. COVISA)</v>
          </cell>
          <cell r="F124" t="str">
            <v>unid</v>
          </cell>
          <cell r="G124">
            <v>23</v>
          </cell>
          <cell r="H124">
            <v>146.75</v>
          </cell>
          <cell r="I124">
            <v>3375.25</v>
          </cell>
          <cell r="J124">
            <v>2492271.0099999998</v>
          </cell>
          <cell r="K124">
            <v>1.2700000000000001E-3</v>
          </cell>
          <cell r="L124">
            <v>0.93782399999999999</v>
          </cell>
          <cell r="M124" t="str">
            <v>B</v>
          </cell>
        </row>
        <row r="125">
          <cell r="C125" t="str">
            <v>2.2.1</v>
          </cell>
          <cell r="D125" t="str">
            <v>02315.8.8.2</v>
          </cell>
          <cell r="E125" t="str">
            <v>Apiloamento de fundo de vala com maço de 30 kg</v>
          </cell>
          <cell r="F125" t="str">
            <v>m²</v>
          </cell>
          <cell r="G125">
            <v>287.12</v>
          </cell>
          <cell r="H125">
            <v>11.63</v>
          </cell>
          <cell r="I125">
            <v>3339.21</v>
          </cell>
          <cell r="J125">
            <v>2495610.2200000002</v>
          </cell>
          <cell r="K125">
            <v>1.2570000000000001E-3</v>
          </cell>
          <cell r="L125">
            <v>0.93908100000000005</v>
          </cell>
          <cell r="M125" t="str">
            <v>B</v>
          </cell>
        </row>
        <row r="126">
          <cell r="C126" t="str">
            <v>2.1.1</v>
          </cell>
          <cell r="D126" t="str">
            <v>02315.8.1.9</v>
          </cell>
          <cell r="E126" t="str">
            <v>Escavação manual de vala em solo de 1ª categoria (profundidade: até 2 m)</v>
          </cell>
          <cell r="F126" t="str">
            <v>m³</v>
          </cell>
          <cell r="G126">
            <v>104.85</v>
          </cell>
          <cell r="H126">
            <v>31.02</v>
          </cell>
          <cell r="I126">
            <v>3252.45</v>
          </cell>
          <cell r="J126">
            <v>2498862.67</v>
          </cell>
          <cell r="K126">
            <v>1.224E-3</v>
          </cell>
          <cell r="L126">
            <v>0.94030499999999995</v>
          </cell>
          <cell r="M126" t="str">
            <v>B</v>
          </cell>
        </row>
        <row r="127">
          <cell r="C127" t="str">
            <v>16.2.2</v>
          </cell>
          <cell r="D127" t="str">
            <v>19.01.16</v>
          </cell>
          <cell r="E127" t="str">
            <v>Pintura esmalte sintético em portas de madeira, 02 demãos sem massa -  (semi-birlho) - Madeira</v>
          </cell>
          <cell r="F127" t="str">
            <v>m²</v>
          </cell>
          <cell r="G127">
            <v>250.08</v>
          </cell>
          <cell r="H127">
            <v>12.98</v>
          </cell>
          <cell r="I127">
            <v>3246.04</v>
          </cell>
          <cell r="J127">
            <v>2502108.71</v>
          </cell>
          <cell r="K127">
            <v>1.2210000000000001E-3</v>
          </cell>
          <cell r="L127">
            <v>0.94152599999999997</v>
          </cell>
          <cell r="M127" t="str">
            <v>B</v>
          </cell>
        </row>
        <row r="128">
          <cell r="C128" t="str">
            <v>15.19.4</v>
          </cell>
          <cell r="D128" t="str">
            <v>18.18.03</v>
          </cell>
          <cell r="E128" t="str">
            <v>Reator eletromagnético p/ vapor de mercúrio 250 W</v>
          </cell>
          <cell r="F128" t="str">
            <v>unid</v>
          </cell>
          <cell r="G128">
            <v>46</v>
          </cell>
          <cell r="H128">
            <v>69.819999999999993</v>
          </cell>
          <cell r="I128">
            <v>3211.72</v>
          </cell>
          <cell r="J128">
            <v>2505320.4300000002</v>
          </cell>
          <cell r="K128">
            <v>1.209E-3</v>
          </cell>
          <cell r="L128">
            <v>0.94273499999999999</v>
          </cell>
          <cell r="M128" t="str">
            <v>B</v>
          </cell>
        </row>
        <row r="129">
          <cell r="C129" t="str">
            <v>16.1.7</v>
          </cell>
          <cell r="D129" t="str">
            <v>09115.8.9.8</v>
          </cell>
          <cell r="E129" t="str">
            <v>PINTURA com tinta esmalte em esquadria de madeira, com duas demãos, sem massa corrida</v>
          </cell>
          <cell r="F129" t="str">
            <v>m²</v>
          </cell>
          <cell r="G129">
            <v>250.08</v>
          </cell>
          <cell r="H129">
            <v>12.83</v>
          </cell>
          <cell r="I129">
            <v>3208.53</v>
          </cell>
          <cell r="J129">
            <v>2508528.96</v>
          </cell>
          <cell r="K129">
            <v>1.207E-3</v>
          </cell>
          <cell r="L129">
            <v>0.94394199999999995</v>
          </cell>
          <cell r="M129" t="str">
            <v>B</v>
          </cell>
        </row>
        <row r="130">
          <cell r="C130" t="str">
            <v>14.1.7</v>
          </cell>
          <cell r="D130" t="str">
            <v>15410.8.9.1</v>
          </cell>
          <cell r="E130" t="str">
            <v>CAIXA de descarga suspensa, de plástico</v>
          </cell>
          <cell r="F130" t="str">
            <v>unid</v>
          </cell>
          <cell r="G130">
            <v>35</v>
          </cell>
          <cell r="H130">
            <v>83.21</v>
          </cell>
          <cell r="I130">
            <v>2912.35</v>
          </cell>
          <cell r="J130">
            <v>2511441.31</v>
          </cell>
          <cell r="K130">
            <v>1.096E-3</v>
          </cell>
          <cell r="L130">
            <v>0.94503800000000004</v>
          </cell>
          <cell r="M130" t="str">
            <v>B</v>
          </cell>
        </row>
        <row r="131">
          <cell r="C131" t="str">
            <v>6.1.2</v>
          </cell>
          <cell r="D131" t="str">
            <v>07.01.14</v>
          </cell>
          <cell r="E131" t="str">
            <v>Porta de madeira lisa - (0,70x2,10) m  - Dobradiças/fechadura - ref.: LaFonte, fame, pado, aliança ou equivalente</v>
          </cell>
          <cell r="F131" t="str">
            <v>unid</v>
          </cell>
          <cell r="G131">
            <v>9</v>
          </cell>
          <cell r="H131">
            <v>304.89</v>
          </cell>
          <cell r="I131">
            <v>2744.01</v>
          </cell>
          <cell r="J131">
            <v>2514185.3199999998</v>
          </cell>
          <cell r="K131">
            <v>1.0330000000000001E-3</v>
          </cell>
          <cell r="L131">
            <v>0.946071</v>
          </cell>
          <cell r="M131" t="str">
            <v>B</v>
          </cell>
        </row>
        <row r="132">
          <cell r="C132" t="str">
            <v>7.2.1</v>
          </cell>
          <cell r="D132" t="str">
            <v>09627.8.5.1</v>
          </cell>
          <cell r="E132" t="str">
            <v>SOLEIRA de granilite pré-moldada , 15 cm de largura, assentada com argamassa mista de cimento, cal hidratada e areia sem peneirar traço 1:1:4</v>
          </cell>
          <cell r="F132" t="str">
            <v>m</v>
          </cell>
          <cell r="G132">
            <v>70.3</v>
          </cell>
          <cell r="H132">
            <v>39.020000000000003</v>
          </cell>
          <cell r="I132">
            <v>2743.11</v>
          </cell>
          <cell r="J132">
            <v>2516928.4300000002</v>
          </cell>
          <cell r="K132">
            <v>1.0319999999999999E-3</v>
          </cell>
          <cell r="L132">
            <v>0.94710300000000003</v>
          </cell>
          <cell r="M132" t="str">
            <v>B</v>
          </cell>
        </row>
        <row r="133">
          <cell r="C133" t="str">
            <v>2.3.2</v>
          </cell>
          <cell r="D133" t="str">
            <v>02.02.06</v>
          </cell>
          <cell r="E133" t="str">
            <v>Transporte a 30,00m em direção horizontal de material escavado</v>
          </cell>
          <cell r="F133" t="str">
            <v>m³</v>
          </cell>
          <cell r="G133">
            <v>168.86</v>
          </cell>
          <cell r="H133">
            <v>15.51</v>
          </cell>
          <cell r="I133">
            <v>2619.02</v>
          </cell>
          <cell r="J133">
            <v>2519547.4500000002</v>
          </cell>
          <cell r="K133">
            <v>9.859999999999999E-4</v>
          </cell>
          <cell r="L133">
            <v>0.94808800000000004</v>
          </cell>
          <cell r="M133" t="str">
            <v>B</v>
          </cell>
        </row>
        <row r="134">
          <cell r="C134" t="str">
            <v>15.7.11</v>
          </cell>
          <cell r="D134" t="str">
            <v>74130/009</v>
          </cell>
          <cell r="E134" t="str">
            <v>DISJUNTOR TRIPOLAR termomagnético de 450 A em quadro de distribuição</v>
          </cell>
          <cell r="F134" t="str">
            <v>unid</v>
          </cell>
          <cell r="G134">
            <v>1</v>
          </cell>
          <cell r="H134">
            <v>2614.35</v>
          </cell>
          <cell r="I134">
            <v>2614.35</v>
          </cell>
          <cell r="J134">
            <v>2522161.7999999998</v>
          </cell>
          <cell r="K134">
            <v>9.8400000000000007E-4</v>
          </cell>
          <cell r="L134">
            <v>0.94907200000000003</v>
          </cell>
          <cell r="M134" t="str">
            <v>B</v>
          </cell>
        </row>
        <row r="135">
          <cell r="C135" t="str">
            <v>15.4.6</v>
          </cell>
          <cell r="D135" t="str">
            <v>COMP-16</v>
          </cell>
          <cell r="E135" t="str">
            <v>Tomada hexagonal (NBR 14136) 2P+T 10A</v>
          </cell>
          <cell r="F135" t="str">
            <v>unid</v>
          </cell>
          <cell r="G135">
            <v>171</v>
          </cell>
          <cell r="H135">
            <v>14.47</v>
          </cell>
          <cell r="I135">
            <v>2474.37</v>
          </cell>
          <cell r="J135">
            <v>2524636.17</v>
          </cell>
          <cell r="K135">
            <v>9.3099999999999997E-4</v>
          </cell>
          <cell r="L135">
            <v>0.95000300000000004</v>
          </cell>
          <cell r="M135" t="str">
            <v>B</v>
          </cell>
        </row>
        <row r="136">
          <cell r="C136" t="str">
            <v>1.4.1</v>
          </cell>
          <cell r="D136">
            <v>73672</v>
          </cell>
          <cell r="E136" t="str">
            <v>Limpeza mecanizada de terreno, inclusive retirada de árvore entre 0,05m e 0,15m de diametro</v>
          </cell>
          <cell r="F136" t="str">
            <v>m²</v>
          </cell>
          <cell r="G136">
            <v>6452.83</v>
          </cell>
          <cell r="H136">
            <v>0.38</v>
          </cell>
          <cell r="I136">
            <v>2452.08</v>
          </cell>
          <cell r="J136">
            <v>2527088.25</v>
          </cell>
          <cell r="K136">
            <v>9.2299999999999999E-4</v>
          </cell>
          <cell r="L136">
            <v>0.95092600000000005</v>
          </cell>
          <cell r="M136" t="str">
            <v>B</v>
          </cell>
        </row>
        <row r="137">
          <cell r="C137" t="str">
            <v>9.1.5</v>
          </cell>
          <cell r="D137" t="str">
            <v>09706.8.5.1</v>
          </cell>
          <cell r="E137" t="str">
            <v>REJUNTAMENTO de azulejo 15 x 15 cm, com cimento branco, para juntas até 3 mm</v>
          </cell>
          <cell r="F137" t="str">
            <v>m²</v>
          </cell>
          <cell r="G137">
            <v>530.78</v>
          </cell>
          <cell r="H137">
            <v>4.59</v>
          </cell>
          <cell r="I137">
            <v>2436.2800000000002</v>
          </cell>
          <cell r="J137">
            <v>2529524.5299999998</v>
          </cell>
          <cell r="K137">
            <v>9.1699999999999995E-4</v>
          </cell>
          <cell r="L137">
            <v>0.95184299999999999</v>
          </cell>
          <cell r="M137" t="str">
            <v>B</v>
          </cell>
        </row>
        <row r="138">
          <cell r="C138" t="str">
            <v>15.14.2</v>
          </cell>
          <cell r="D138" t="str">
            <v>15.03.04</v>
          </cell>
          <cell r="E138" t="str">
            <v>Caixa de passagem em alvenaria 1/2 vez tij. 6 furos, com tampa em concreto armado - (60,00x60,00x60,00)cm</v>
          </cell>
          <cell r="F138" t="str">
            <v>unid</v>
          </cell>
          <cell r="G138">
            <v>12</v>
          </cell>
          <cell r="H138">
            <v>197.72</v>
          </cell>
          <cell r="I138">
            <v>2372.64</v>
          </cell>
          <cell r="J138">
            <v>2531897.17</v>
          </cell>
          <cell r="K138">
            <v>8.9300000000000002E-4</v>
          </cell>
          <cell r="L138">
            <v>0.952735</v>
          </cell>
          <cell r="M138" t="str">
            <v>B</v>
          </cell>
        </row>
        <row r="139">
          <cell r="C139" t="str">
            <v>11.3.2</v>
          </cell>
          <cell r="D139" t="str">
            <v>15142.8.22.2</v>
          </cell>
          <cell r="E139" t="str">
            <v>TUBO de PVC soldável, com conexões Ø 25 mm</v>
          </cell>
          <cell r="F139" t="str">
            <v>m</v>
          </cell>
          <cell r="G139">
            <v>214.07</v>
          </cell>
          <cell r="H139">
            <v>11.05</v>
          </cell>
          <cell r="I139">
            <v>2365.4699999999998</v>
          </cell>
          <cell r="J139">
            <v>2534262.64</v>
          </cell>
          <cell r="K139">
            <v>8.8999999999999995E-4</v>
          </cell>
          <cell r="L139">
            <v>0.95362599999999997</v>
          </cell>
          <cell r="M139" t="str">
            <v>B</v>
          </cell>
        </row>
      </sheetData>
      <sheetData sheetId="3"/>
      <sheetData sheetId="4">
        <row r="7">
          <cell r="A7" t="str">
            <v>OBJETO: INSTITUTO DE CRIMINALISTICA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BC "/>
      <sheetName val="QCI"/>
      <sheetName val="RESUMO"/>
      <sheetName val="PLANILHA ORÇAM."/>
      <sheetName val="MEMORIA CALC."/>
      <sheetName val="LOGO"/>
      <sheetName val="COMP.NÃO.DESO."/>
      <sheetName val="COMP.DESO."/>
      <sheetName val="COTAÇÕES"/>
      <sheetName val="CRONOGRAMA"/>
      <sheetName val="BDI_NÃO_DESO"/>
      <sheetName val="BDI_DESO"/>
      <sheetName val="COM DESONERADO"/>
      <sheetName val="SEM DESONERADO"/>
    </sheetNames>
    <sheetDataSet>
      <sheetData sheetId="0"/>
      <sheetData sheetId="1"/>
      <sheetData sheetId="2"/>
      <sheetData sheetId="3">
        <row r="7">
          <cell r="A7" t="str">
            <v>GOVERNO DE RONDÔNIA</v>
          </cell>
        </row>
        <row r="8">
          <cell r="A8" t="str">
            <v>PREFEITURA DE ROLIM DE MOURA</v>
          </cell>
        </row>
      </sheetData>
      <sheetData sheetId="4"/>
      <sheetData sheetId="5">
        <row r="5">
          <cell r="C5" t="str">
            <v>PREFEITURA DE ALTA FLORESTA</v>
          </cell>
        </row>
        <row r="6">
          <cell r="C6" t="str">
            <v>PREFEITURA DE ALTO ALEGRE DOS PARECIS</v>
          </cell>
        </row>
        <row r="7">
          <cell r="C7" t="str">
            <v>PREFEITURA DE ALVORADA DO OESTE</v>
          </cell>
        </row>
        <row r="8">
          <cell r="C8" t="str">
            <v>PREFEITURA DE ARIQUEMES</v>
          </cell>
        </row>
        <row r="9">
          <cell r="C9" t="str">
            <v>PREFEITURA DE BURITIS</v>
          </cell>
        </row>
        <row r="10">
          <cell r="C10" t="str">
            <v>PREFEITURA DE CABIXI</v>
          </cell>
        </row>
        <row r="11">
          <cell r="C11" t="str">
            <v>PREFEITURA DE CACAULÂNDIA</v>
          </cell>
        </row>
        <row r="12">
          <cell r="C12" t="str">
            <v>PREFEITURA DE CACOAL</v>
          </cell>
        </row>
        <row r="13">
          <cell r="C13" t="str">
            <v>PREFEITURA DE CAMPO NOVO DE RONDÔNIA</v>
          </cell>
        </row>
        <row r="14">
          <cell r="C14" t="str">
            <v>PREFEITURA DE CANDEIAS DO JAMARI</v>
          </cell>
        </row>
        <row r="15">
          <cell r="C15" t="str">
            <v>PREFEITURA DE CASTANHEIRA</v>
          </cell>
        </row>
        <row r="16">
          <cell r="C16" t="str">
            <v>PREFEITURA DE CEREJEIRAS</v>
          </cell>
        </row>
        <row r="17">
          <cell r="C17" t="str">
            <v>PREFEITURA DE CHUPINGUAIA</v>
          </cell>
        </row>
        <row r="18">
          <cell r="C18" t="str">
            <v>PREFEITURA DE COLORADO DO OESTE</v>
          </cell>
        </row>
        <row r="19">
          <cell r="C19" t="str">
            <v>PREFEITURA DE CORUMBIARA</v>
          </cell>
        </row>
        <row r="20">
          <cell r="C20" t="str">
            <v>PREFEITURA DE COSTA MARQUES</v>
          </cell>
        </row>
        <row r="21">
          <cell r="C21" t="str">
            <v>PREFEITURA DE CUJUBIM</v>
          </cell>
        </row>
        <row r="22">
          <cell r="C22" t="str">
            <v>PREFEITURA DE ESPIGÃO DO OESTE</v>
          </cell>
        </row>
        <row r="23">
          <cell r="C23" t="str">
            <v>PREFEITURA DE GOVERNADOR JORGE TEIXEIRA</v>
          </cell>
        </row>
        <row r="24">
          <cell r="C24" t="str">
            <v>PREFEITURA DE GUAJARA MIRIM</v>
          </cell>
        </row>
        <row r="25">
          <cell r="C25" t="str">
            <v>PREFEITURA DE ITAPUÃ DO OESTE</v>
          </cell>
        </row>
        <row r="26">
          <cell r="C26" t="str">
            <v>PREFEITURA DE JARU</v>
          </cell>
        </row>
        <row r="27">
          <cell r="C27" t="str">
            <v>PREFEITURA DE  JI-PARANA</v>
          </cell>
        </row>
        <row r="28">
          <cell r="C28" t="str">
            <v>PREFEITURA DE MACHADINHO D'OESTE</v>
          </cell>
        </row>
        <row r="29">
          <cell r="C29" t="str">
            <v>PREFEITURA DE MINISTRO ANDREAZZA</v>
          </cell>
        </row>
        <row r="30">
          <cell r="C30" t="str">
            <v>PREFEITURA DE MIRANTE DA SERRA</v>
          </cell>
        </row>
        <row r="31">
          <cell r="C31" t="str">
            <v>PREFEITURA DE NOVA BRASILÂNDIA DO OESTE</v>
          </cell>
        </row>
        <row r="32">
          <cell r="C32" t="str">
            <v>PREFEITURA DE NOVA MAMORÉ</v>
          </cell>
        </row>
        <row r="33">
          <cell r="C33" t="str">
            <v>PREFEITURA DE NOVO HORIZONTE DO OESTE</v>
          </cell>
        </row>
        <row r="34">
          <cell r="C34" t="str">
            <v>PREFEITURA DE PARECIS</v>
          </cell>
        </row>
        <row r="35">
          <cell r="C35" t="str">
            <v>PREFEITURA DE PIMENTA BUENO</v>
          </cell>
        </row>
        <row r="36">
          <cell r="C36" t="str">
            <v>PREFEITURA DE PIMENTEIRAS DO OESTE</v>
          </cell>
        </row>
        <row r="37">
          <cell r="C37" t="str">
            <v>PREFEITURA DE PORTO VELHO</v>
          </cell>
        </row>
        <row r="38">
          <cell r="C38" t="str">
            <v>PREFEITURA DE PRESIDENTE MEDICI</v>
          </cell>
        </row>
        <row r="39">
          <cell r="C39" t="str">
            <v>PREFEITURA DE PRIMAVERA DE RONDÔNIA</v>
          </cell>
        </row>
        <row r="40">
          <cell r="C40" t="str">
            <v>PREFEITURA DE RIO CRESPO</v>
          </cell>
        </row>
        <row r="41">
          <cell r="C41" t="str">
            <v>PREFEITURA DE ROLIM DE MOURA</v>
          </cell>
        </row>
        <row r="42">
          <cell r="C42" t="str">
            <v>PREFEITURA DE SANTA LUZIA DO OESTE</v>
          </cell>
        </row>
        <row r="43">
          <cell r="C43" t="str">
            <v>PREFEITURA DE SÃO FELIPE DO OESTE</v>
          </cell>
        </row>
        <row r="44">
          <cell r="C44" t="str">
            <v>PREFEITURA DE SÃO FRANCISCO DO GUAPORÉ</v>
          </cell>
        </row>
        <row r="45">
          <cell r="C45" t="str">
            <v>PREFEITURA DE SÃO MIGUEL DO GUAPORÉ</v>
          </cell>
        </row>
        <row r="46">
          <cell r="C46" t="str">
            <v>PREFEITURA DE SERINGUEIRAS</v>
          </cell>
        </row>
        <row r="47">
          <cell r="C47" t="str">
            <v>PREFEITURA DE TEIXEIRÓPOLIS</v>
          </cell>
        </row>
        <row r="48">
          <cell r="C48" t="str">
            <v>PREFEITURA DE THEOBROMA</v>
          </cell>
        </row>
        <row r="49">
          <cell r="C49" t="str">
            <v>PREFEITURA DE URUPA</v>
          </cell>
        </row>
        <row r="50">
          <cell r="C50" t="str">
            <v>PREFEITURA DE VALE DO ANARI</v>
          </cell>
        </row>
        <row r="51">
          <cell r="C51" t="str">
            <v>PREFEITURA DE VALE DO PARAISO</v>
          </cell>
        </row>
        <row r="52">
          <cell r="C52" t="str">
            <v>PREFEITURA DE VILHENA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CRON"/>
      <sheetName val="COMPOSIÇÃO EL"/>
      <sheetName val="LS"/>
      <sheetName val="BDI"/>
      <sheetName val="COMPOSIÇÃO BDI"/>
      <sheetName val="QUANTIDADES"/>
      <sheetName val="INSUMOS EL"/>
      <sheetName val="ENC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354002 Fut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.ORIGINAL"/>
      <sheetName val="João Leandro Barbosa"/>
      <sheetName val="Cronograma"/>
    </sheetNames>
    <sheetDataSet>
      <sheetData sheetId="0"/>
      <sheetData sheetId="1">
        <row r="3">
          <cell r="D3" t="str">
            <v xml:space="preserve">                     GOVERNO DO ESTADO DE RONDÔNIA</v>
          </cell>
        </row>
        <row r="4">
          <cell r="D4" t="str">
            <v>DEPARTAMENTO  DE VIAÇÃO E OBRAS PÚBLICAS</v>
          </cell>
        </row>
        <row r="6">
          <cell r="B6" t="str">
            <v>OBRA:</v>
          </cell>
          <cell r="D6" t="str">
            <v>Reforma da Unidade Mista "João Leandro Barbosa"</v>
          </cell>
        </row>
        <row r="7">
          <cell r="B7" t="str">
            <v>LOCAL:</v>
          </cell>
          <cell r="D7" t="str">
            <v>Distrito de Extrema/RO</v>
          </cell>
        </row>
        <row r="9">
          <cell r="K9" t="str">
            <v>PREÇOS</v>
          </cell>
        </row>
        <row r="10">
          <cell r="A10" t="str">
            <v>ITEM</v>
          </cell>
          <cell r="B10" t="str">
            <v>Discriminação</v>
          </cell>
          <cell r="H10" t="str">
            <v>Unid.</v>
          </cell>
          <cell r="I10" t="str">
            <v>Quant.</v>
          </cell>
          <cell r="J10" t="str">
            <v>Unitário</v>
          </cell>
          <cell r="K10" t="str">
            <v>subtotais</v>
          </cell>
          <cell r="L10" t="str">
            <v>Totais</v>
          </cell>
        </row>
        <row r="13">
          <cell r="A13" t="str">
            <v>1.0</v>
          </cell>
          <cell r="B13" t="str">
            <v>SERVIÇOS PRELIMINARES:</v>
          </cell>
        </row>
        <row r="14">
          <cell r="B14" t="str">
            <v>1.1</v>
          </cell>
          <cell r="C14" t="str">
            <v>Administração e Controle</v>
          </cell>
          <cell r="H14" t="str">
            <v>mês</v>
          </cell>
          <cell r="I14">
            <v>4</v>
          </cell>
          <cell r="J14">
            <v>1476.38</v>
          </cell>
          <cell r="K14">
            <v>5905.52</v>
          </cell>
        </row>
        <row r="15">
          <cell r="B15" t="str">
            <v>1.2</v>
          </cell>
          <cell r="C15" t="str">
            <v>Placa da Obra</v>
          </cell>
          <cell r="H15" t="str">
            <v>un</v>
          </cell>
          <cell r="I15">
            <v>1</v>
          </cell>
          <cell r="J15">
            <v>371.56</v>
          </cell>
          <cell r="K15">
            <v>371.56</v>
          </cell>
        </row>
        <row r="16">
          <cell r="B16" t="str">
            <v>1.3</v>
          </cell>
          <cell r="C16" t="str">
            <v>Tanque e masseira  (ate 500 m2 de obra)</v>
          </cell>
          <cell r="H16" t="str">
            <v>cj</v>
          </cell>
          <cell r="I16">
            <v>1</v>
          </cell>
          <cell r="J16">
            <v>562.5</v>
          </cell>
          <cell r="K16">
            <v>562.5</v>
          </cell>
        </row>
        <row r="17">
          <cell r="B17" t="str">
            <v>1.4</v>
          </cell>
          <cell r="C17" t="str">
            <v xml:space="preserve">Equipamentos e Ferramentas </v>
          </cell>
          <cell r="H17" t="str">
            <v>cj</v>
          </cell>
          <cell r="I17">
            <v>1</v>
          </cell>
          <cell r="J17">
            <v>1550.5</v>
          </cell>
          <cell r="K17">
            <v>1550.5</v>
          </cell>
        </row>
        <row r="18">
          <cell r="B18" t="str">
            <v>1.5</v>
          </cell>
          <cell r="C18" t="str">
            <v>Barracão da obra</v>
          </cell>
          <cell r="H18" t="str">
            <v>m2</v>
          </cell>
          <cell r="I18">
            <v>20</v>
          </cell>
          <cell r="J18">
            <v>92.19</v>
          </cell>
          <cell r="K18">
            <v>1843.8</v>
          </cell>
        </row>
        <row r="19">
          <cell r="B19" t="str">
            <v>1.6</v>
          </cell>
          <cell r="C19" t="str">
            <v>Taxas e Emolumentos</v>
          </cell>
          <cell r="H19" t="str">
            <v>tx</v>
          </cell>
          <cell r="I19">
            <v>1</v>
          </cell>
          <cell r="J19">
            <v>1476.38</v>
          </cell>
          <cell r="K19">
            <v>1476.38</v>
          </cell>
          <cell r="L19">
            <v>11710.26</v>
          </cell>
        </row>
        <row r="20">
          <cell r="K20">
            <v>0</v>
          </cell>
        </row>
        <row r="21">
          <cell r="A21" t="str">
            <v>2.0</v>
          </cell>
          <cell r="B21" t="str">
            <v>DEMOLIÇÕES E RETIRADAS:</v>
          </cell>
          <cell r="K21">
            <v>0</v>
          </cell>
        </row>
        <row r="22">
          <cell r="B22" t="str">
            <v>2.1</v>
          </cell>
          <cell r="C22" t="str">
            <v>Demolição  da estrutura de concreto armado do</v>
          </cell>
          <cell r="K22">
            <v>0</v>
          </cell>
        </row>
        <row r="23">
          <cell r="C23" t="str">
            <v>reservatório elevado</v>
          </cell>
          <cell r="H23" t="str">
            <v>m3</v>
          </cell>
          <cell r="I23">
            <v>5</v>
          </cell>
          <cell r="J23">
            <v>46.14</v>
          </cell>
          <cell r="K23">
            <v>230.7</v>
          </cell>
        </row>
        <row r="24">
          <cell r="B24" t="str">
            <v>2.2</v>
          </cell>
          <cell r="C24" t="str">
            <v>Demolição de calçada de proteção (área externa)</v>
          </cell>
          <cell r="H24" t="str">
            <v>m2</v>
          </cell>
          <cell r="I24">
            <v>140</v>
          </cell>
          <cell r="J24">
            <v>6.46</v>
          </cell>
          <cell r="K24">
            <v>904.4</v>
          </cell>
        </row>
        <row r="25">
          <cell r="B25" t="str">
            <v>2.3</v>
          </cell>
          <cell r="C25" t="str">
            <v>Demolição de calçada parte do estacionamento</v>
          </cell>
          <cell r="H25" t="str">
            <v>m2</v>
          </cell>
          <cell r="I25">
            <v>300</v>
          </cell>
          <cell r="J25">
            <v>6.46</v>
          </cell>
          <cell r="K25">
            <v>1938</v>
          </cell>
        </row>
        <row r="26">
          <cell r="B26" t="str">
            <v>2.4</v>
          </cell>
          <cell r="C26" t="str">
            <v>Retirada de portas e caxilhos</v>
          </cell>
          <cell r="H26" t="str">
            <v>m2</v>
          </cell>
          <cell r="I26">
            <v>4</v>
          </cell>
          <cell r="J26">
            <v>2.2200000000000002</v>
          </cell>
          <cell r="K26">
            <v>8.8800000000000008</v>
          </cell>
        </row>
        <row r="27">
          <cell r="B27" t="str">
            <v>2.5</v>
          </cell>
          <cell r="C27" t="str">
            <v>Demolição de revestimento com azulejo</v>
          </cell>
          <cell r="H27" t="str">
            <v>m2</v>
          </cell>
          <cell r="I27">
            <v>127.97</v>
          </cell>
          <cell r="J27">
            <v>6.95</v>
          </cell>
          <cell r="K27">
            <v>889.39</v>
          </cell>
        </row>
        <row r="28">
          <cell r="B28" t="str">
            <v>2.6</v>
          </cell>
          <cell r="C28" t="str">
            <v>Demolição de estrutura de madeira para telhado</v>
          </cell>
          <cell r="H28" t="str">
            <v>un</v>
          </cell>
          <cell r="I28">
            <v>45</v>
          </cell>
          <cell r="J28">
            <v>3.61</v>
          </cell>
          <cell r="K28">
            <v>162.44999999999999</v>
          </cell>
        </row>
        <row r="29">
          <cell r="B29" t="str">
            <v>2.7</v>
          </cell>
          <cell r="C29" t="str">
            <v>Retirada de aparelho de iluminação incandescente</v>
          </cell>
          <cell r="H29" t="str">
            <v>un</v>
          </cell>
          <cell r="I29">
            <v>50</v>
          </cell>
          <cell r="J29">
            <v>1.47</v>
          </cell>
          <cell r="K29">
            <v>73.5</v>
          </cell>
        </row>
        <row r="30">
          <cell r="B30" t="str">
            <v>2.8</v>
          </cell>
          <cell r="C30" t="str">
            <v>Retirada de aparelho de iluminação fluorescente</v>
          </cell>
          <cell r="H30" t="str">
            <v>un</v>
          </cell>
          <cell r="I30">
            <v>9</v>
          </cell>
          <cell r="J30">
            <v>2.44</v>
          </cell>
          <cell r="K30">
            <v>21.96</v>
          </cell>
        </row>
        <row r="31">
          <cell r="B31" t="str">
            <v>2.9</v>
          </cell>
          <cell r="C31" t="str">
            <v>Demolição de piso cerâmico</v>
          </cell>
          <cell r="H31" t="str">
            <v>m2</v>
          </cell>
          <cell r="I31">
            <v>310</v>
          </cell>
          <cell r="J31">
            <v>3.61</v>
          </cell>
          <cell r="K31">
            <v>1119.0999999999999</v>
          </cell>
        </row>
        <row r="32">
          <cell r="B32" t="str">
            <v>2.10</v>
          </cell>
          <cell r="C32" t="str">
            <v>Demolição de cerca de balaustre</v>
          </cell>
          <cell r="H32" t="str">
            <v>m2</v>
          </cell>
          <cell r="I32">
            <v>120</v>
          </cell>
          <cell r="J32">
            <v>1.5</v>
          </cell>
          <cell r="K32">
            <v>180</v>
          </cell>
        </row>
        <row r="33">
          <cell r="B33" t="str">
            <v>2.11</v>
          </cell>
          <cell r="C33" t="str">
            <v>Retirada de telhas de fibrocimento 5mm</v>
          </cell>
          <cell r="H33" t="str">
            <v>m2</v>
          </cell>
          <cell r="I33">
            <v>45</v>
          </cell>
          <cell r="J33">
            <v>0.7</v>
          </cell>
          <cell r="K33">
            <v>31.5</v>
          </cell>
        </row>
        <row r="34">
          <cell r="B34" t="str">
            <v>2.12</v>
          </cell>
          <cell r="C34" t="str">
            <v>Demolição de necrotério</v>
          </cell>
          <cell r="H34" t="str">
            <v>m3</v>
          </cell>
          <cell r="I34">
            <v>15</v>
          </cell>
          <cell r="J34">
            <v>46.14</v>
          </cell>
          <cell r="K34">
            <v>692.1</v>
          </cell>
        </row>
        <row r="35">
          <cell r="B35" t="str">
            <v>2.13</v>
          </cell>
          <cell r="C35" t="str">
            <v>Retirada de forro</v>
          </cell>
          <cell r="H35" t="str">
            <v>m2</v>
          </cell>
          <cell r="I35">
            <v>120</v>
          </cell>
          <cell r="J35">
            <v>0.83</v>
          </cell>
          <cell r="K35">
            <v>99.6</v>
          </cell>
        </row>
        <row r="36">
          <cell r="B36" t="str">
            <v>2.14</v>
          </cell>
          <cell r="C36" t="str">
            <v>Construção e demolição de andaime p/1m2 de forro</v>
          </cell>
          <cell r="H36" t="str">
            <v>m2</v>
          </cell>
          <cell r="I36">
            <v>170</v>
          </cell>
          <cell r="J36">
            <v>1.69</v>
          </cell>
          <cell r="K36">
            <v>287.3</v>
          </cell>
          <cell r="L36">
            <v>6638.88</v>
          </cell>
        </row>
        <row r="37">
          <cell r="K37">
            <v>0</v>
          </cell>
        </row>
        <row r="38">
          <cell r="A38" t="str">
            <v>3.0</v>
          </cell>
          <cell r="B38" t="str">
            <v>COBERTURA E FORRO:</v>
          </cell>
          <cell r="K38">
            <v>0</v>
          </cell>
        </row>
        <row r="39">
          <cell r="B39" t="str">
            <v>3.1</v>
          </cell>
          <cell r="C39" t="str">
            <v>Substituição de madeira para telha ondulada fibrocimento</v>
          </cell>
          <cell r="H39" t="str">
            <v>m2</v>
          </cell>
          <cell r="I39">
            <v>45</v>
          </cell>
          <cell r="J39">
            <v>15.45</v>
          </cell>
          <cell r="K39">
            <v>695.25</v>
          </cell>
        </row>
        <row r="40">
          <cell r="B40" t="str">
            <v>3.2</v>
          </cell>
          <cell r="C40" t="str">
            <v>Telha ondulada fibrocimento e=5mm</v>
          </cell>
          <cell r="H40" t="str">
            <v>m2</v>
          </cell>
          <cell r="I40">
            <v>45</v>
          </cell>
          <cell r="J40">
            <v>10.96</v>
          </cell>
          <cell r="K40">
            <v>493.2</v>
          </cell>
        </row>
        <row r="41">
          <cell r="B41" t="str">
            <v>3.3</v>
          </cell>
          <cell r="C41" t="str">
            <v>Forro em angelin de madeira com entarugamento</v>
          </cell>
          <cell r="H41" t="str">
            <v>m2</v>
          </cell>
          <cell r="I41">
            <v>120</v>
          </cell>
          <cell r="J41">
            <v>20.88</v>
          </cell>
          <cell r="K41">
            <v>2505.6</v>
          </cell>
        </row>
        <row r="42">
          <cell r="B42" t="str">
            <v>3.4</v>
          </cell>
          <cell r="C42" t="str">
            <v>Cimalha simples</v>
          </cell>
          <cell r="H42" t="str">
            <v>m2</v>
          </cell>
          <cell r="I42">
            <v>60</v>
          </cell>
          <cell r="J42">
            <v>1.53</v>
          </cell>
          <cell r="K42">
            <v>91.8</v>
          </cell>
          <cell r="L42">
            <v>3785.85</v>
          </cell>
        </row>
        <row r="43">
          <cell r="K43">
            <v>0</v>
          </cell>
        </row>
        <row r="44">
          <cell r="A44" t="str">
            <v>4.0</v>
          </cell>
          <cell r="B44" t="str">
            <v>REVESTIMENTO DE PISO E PAREDES:</v>
          </cell>
          <cell r="K44">
            <v>0</v>
          </cell>
        </row>
        <row r="45">
          <cell r="B45" t="str">
            <v>4.1</v>
          </cell>
          <cell r="C45" t="str">
            <v>Chapisco fino</v>
          </cell>
          <cell r="H45" t="str">
            <v>m2</v>
          </cell>
          <cell r="I45">
            <v>127.97</v>
          </cell>
          <cell r="J45">
            <v>1.56</v>
          </cell>
          <cell r="K45">
            <v>199.63</v>
          </cell>
        </row>
        <row r="46">
          <cell r="B46" t="str">
            <v>4.2</v>
          </cell>
          <cell r="C46" t="str">
            <v>Emboço impermeab. para assentamento de azulejo</v>
          </cell>
          <cell r="H46" t="str">
            <v>m2</v>
          </cell>
          <cell r="I46">
            <v>127.97</v>
          </cell>
          <cell r="J46">
            <v>7.78</v>
          </cell>
          <cell r="K46">
            <v>995.61</v>
          </cell>
        </row>
        <row r="47">
          <cell r="B47" t="str">
            <v>4.3</v>
          </cell>
          <cell r="C47" t="str">
            <v>Azulejo branco de (15x15)cm</v>
          </cell>
          <cell r="H47" t="str">
            <v>m2</v>
          </cell>
          <cell r="I47">
            <v>127.97</v>
          </cell>
          <cell r="J47">
            <v>26.75</v>
          </cell>
          <cell r="K47">
            <v>3423.2</v>
          </cell>
        </row>
        <row r="48">
          <cell r="B48" t="str">
            <v>4.4</v>
          </cell>
          <cell r="C48" t="str">
            <v>Regularização  de base para piso cerâmico</v>
          </cell>
          <cell r="H48" t="str">
            <v>m2</v>
          </cell>
          <cell r="I48">
            <v>310</v>
          </cell>
          <cell r="J48">
            <v>7.34</v>
          </cell>
          <cell r="K48">
            <v>2275.4</v>
          </cell>
        </row>
        <row r="49">
          <cell r="B49" t="str">
            <v>4.5</v>
          </cell>
          <cell r="C49" t="str">
            <v>Cerâmica 30 x 30cm</v>
          </cell>
          <cell r="H49" t="str">
            <v>m2</v>
          </cell>
          <cell r="I49">
            <v>310</v>
          </cell>
          <cell r="J49">
            <v>22.42</v>
          </cell>
          <cell r="K49">
            <v>6950.2</v>
          </cell>
        </row>
        <row r="50">
          <cell r="B50" t="str">
            <v>4.6</v>
          </cell>
          <cell r="C50" t="str">
            <v>Reboco Paulista</v>
          </cell>
          <cell r="H50" t="str">
            <v>m2</v>
          </cell>
          <cell r="I50">
            <v>400</v>
          </cell>
          <cell r="J50">
            <v>11.56</v>
          </cell>
          <cell r="K50">
            <v>4624</v>
          </cell>
          <cell r="L50">
            <v>18468.04</v>
          </cell>
        </row>
        <row r="51">
          <cell r="K51">
            <v>0</v>
          </cell>
        </row>
        <row r="52">
          <cell r="A52" t="str">
            <v>5.0</v>
          </cell>
          <cell r="B52" t="str">
            <v>PINTURA:</v>
          </cell>
          <cell r="K52">
            <v>0</v>
          </cell>
        </row>
        <row r="53">
          <cell r="B53" t="str">
            <v>5.1</v>
          </cell>
          <cell r="C53" t="str">
            <v>Retoque em paredes p/ receber pinturas (argamassa e massa )</v>
          </cell>
          <cell r="H53" t="str">
            <v>m2</v>
          </cell>
          <cell r="I53">
            <v>3510</v>
          </cell>
          <cell r="J53">
            <v>1.36</v>
          </cell>
          <cell r="K53">
            <v>4773.6000000000004</v>
          </cell>
        </row>
        <row r="54">
          <cell r="B54" t="str">
            <v>5.2</v>
          </cell>
          <cell r="C54" t="str">
            <v>Tinta pva em paredes internas, 02 demãos</v>
          </cell>
          <cell r="H54" t="str">
            <v>m2</v>
          </cell>
          <cell r="I54">
            <v>1898</v>
          </cell>
          <cell r="J54">
            <v>3.79</v>
          </cell>
          <cell r="K54">
            <v>7193.42</v>
          </cell>
        </row>
        <row r="55">
          <cell r="B55" t="str">
            <v>5.3</v>
          </cell>
          <cell r="C55" t="str">
            <v>Tinta pva em paredes externas, 02 demãos</v>
          </cell>
          <cell r="H55" t="str">
            <v>m2</v>
          </cell>
          <cell r="I55">
            <v>1612</v>
          </cell>
          <cell r="J55">
            <v>4.4800000000000004</v>
          </cell>
          <cell r="K55">
            <v>7221.76</v>
          </cell>
        </row>
        <row r="56">
          <cell r="B56" t="str">
            <v>5.4</v>
          </cell>
          <cell r="C56" t="str">
            <v>Verniz no forro de madeira interno, 02 demãos</v>
          </cell>
          <cell r="H56" t="str">
            <v>m2</v>
          </cell>
          <cell r="I56">
            <v>689.35</v>
          </cell>
          <cell r="J56">
            <v>3.41</v>
          </cell>
          <cell r="K56">
            <v>2350.6799999999998</v>
          </cell>
        </row>
        <row r="57">
          <cell r="B57" t="str">
            <v>5.5</v>
          </cell>
          <cell r="C57" t="str">
            <v>Verniz no forro de madeira externo, 02 demãos</v>
          </cell>
          <cell r="H57" t="str">
            <v>m2</v>
          </cell>
          <cell r="I57">
            <v>162</v>
          </cell>
          <cell r="J57">
            <v>3.41</v>
          </cell>
          <cell r="K57">
            <v>552.41999999999996</v>
          </cell>
        </row>
        <row r="58">
          <cell r="B58" t="str">
            <v>5.6</v>
          </cell>
          <cell r="C58" t="str">
            <v>Esmalte sintético portas de madeira, 02 demãos</v>
          </cell>
          <cell r="H58" t="str">
            <v>m2</v>
          </cell>
          <cell r="I58">
            <v>141.75</v>
          </cell>
          <cell r="J58">
            <v>5.27</v>
          </cell>
          <cell r="K58">
            <v>747.02</v>
          </cell>
        </row>
        <row r="59">
          <cell r="B59" t="str">
            <v>5.7</v>
          </cell>
          <cell r="C59" t="str">
            <v>Esmalte sintético nas esquadrias metálicas, 02 demãos</v>
          </cell>
          <cell r="H59" t="str">
            <v>m2</v>
          </cell>
          <cell r="I59">
            <v>116.6</v>
          </cell>
          <cell r="J59">
            <v>7.61</v>
          </cell>
          <cell r="K59">
            <v>887.33</v>
          </cell>
        </row>
        <row r="60">
          <cell r="B60" t="str">
            <v>5.8</v>
          </cell>
          <cell r="C60" t="str">
            <v>Emas. de paredes com massa acrilica p/ correção de parede</v>
          </cell>
          <cell r="H60" t="str">
            <v>m2</v>
          </cell>
          <cell r="I60">
            <v>30</v>
          </cell>
          <cell r="J60">
            <v>3.98</v>
          </cell>
          <cell r="K60">
            <v>119.4</v>
          </cell>
          <cell r="L60">
            <v>23845.63</v>
          </cell>
        </row>
        <row r="61">
          <cell r="K61">
            <v>0</v>
          </cell>
        </row>
        <row r="62">
          <cell r="A62" t="str">
            <v>6.0</v>
          </cell>
          <cell r="B62" t="str">
            <v>INSTALAÇÕES ELÉTRICAS:</v>
          </cell>
          <cell r="K62">
            <v>0</v>
          </cell>
        </row>
        <row r="63">
          <cell r="B63" t="str">
            <v>6.1</v>
          </cell>
          <cell r="C63" t="str">
            <v>Luminária fluorescente 2 x 40w</v>
          </cell>
          <cell r="H63" t="str">
            <v>un</v>
          </cell>
          <cell r="I63">
            <v>14</v>
          </cell>
          <cell r="J63">
            <v>39.92</v>
          </cell>
          <cell r="K63">
            <v>558.88</v>
          </cell>
        </row>
        <row r="64">
          <cell r="B64" t="str">
            <v>6.2</v>
          </cell>
          <cell r="C64" t="str">
            <v>Luminária fluorescente 3 x 40w</v>
          </cell>
          <cell r="H64" t="str">
            <v>un</v>
          </cell>
          <cell r="I64">
            <v>42</v>
          </cell>
          <cell r="J64">
            <v>59.93</v>
          </cell>
          <cell r="K64">
            <v>2517.06</v>
          </cell>
        </row>
        <row r="65">
          <cell r="B65" t="str">
            <v>6.3</v>
          </cell>
          <cell r="C65" t="str">
            <v>Plafonier com globo leitoso com lâmpada de 100w</v>
          </cell>
          <cell r="H65" t="str">
            <v>un</v>
          </cell>
          <cell r="I65">
            <v>34</v>
          </cell>
          <cell r="J65">
            <v>15.21</v>
          </cell>
          <cell r="K65">
            <v>517.14</v>
          </cell>
        </row>
        <row r="66">
          <cell r="B66" t="str">
            <v>6.4</v>
          </cell>
          <cell r="C66" t="str">
            <v>Interruptor com uma tecla</v>
          </cell>
          <cell r="H66" t="str">
            <v>un</v>
          </cell>
          <cell r="I66">
            <v>40</v>
          </cell>
          <cell r="J66">
            <v>4.0599999999999996</v>
          </cell>
          <cell r="K66">
            <v>162.4</v>
          </cell>
        </row>
        <row r="67">
          <cell r="B67" t="str">
            <v>6.5</v>
          </cell>
          <cell r="C67" t="str">
            <v>Tomada</v>
          </cell>
          <cell r="H67" t="str">
            <v>un</v>
          </cell>
          <cell r="I67">
            <v>60</v>
          </cell>
          <cell r="J67">
            <v>4.6500000000000004</v>
          </cell>
          <cell r="K67">
            <v>279</v>
          </cell>
        </row>
        <row r="68">
          <cell r="B68" t="str">
            <v>6.6</v>
          </cell>
          <cell r="C68" t="str">
            <v>Tomada para condicionador de ar</v>
          </cell>
          <cell r="H68" t="str">
            <v>un</v>
          </cell>
          <cell r="I68">
            <v>4</v>
          </cell>
          <cell r="J68">
            <v>7.1</v>
          </cell>
          <cell r="K68">
            <v>28.4</v>
          </cell>
          <cell r="L68">
            <v>4062.88</v>
          </cell>
        </row>
        <row r="69">
          <cell r="K69">
            <v>0</v>
          </cell>
        </row>
        <row r="70">
          <cell r="A70" t="str">
            <v>7.0</v>
          </cell>
          <cell r="B70" t="str">
            <v>INSTALAÇÕES HIDRÁULICA E DE ESGOTO</v>
          </cell>
          <cell r="K70">
            <v>0</v>
          </cell>
        </row>
        <row r="71">
          <cell r="B71" t="str">
            <v>7.1</v>
          </cell>
          <cell r="C71" t="str">
            <v>Chuveiro de pvc</v>
          </cell>
          <cell r="H71" t="str">
            <v>un</v>
          </cell>
          <cell r="I71">
            <v>10</v>
          </cell>
          <cell r="J71">
            <v>7.73</v>
          </cell>
          <cell r="K71">
            <v>77.3</v>
          </cell>
        </row>
        <row r="72">
          <cell r="B72" t="str">
            <v>7.2</v>
          </cell>
          <cell r="C72" t="str">
            <v>Torneira longa de pressão para pia de 1/2 vez</v>
          </cell>
          <cell r="H72" t="str">
            <v>un</v>
          </cell>
          <cell r="I72">
            <v>5</v>
          </cell>
          <cell r="J72">
            <v>20.05</v>
          </cell>
          <cell r="K72">
            <v>100.25</v>
          </cell>
        </row>
        <row r="73">
          <cell r="B73" t="str">
            <v>7.3</v>
          </cell>
          <cell r="C73" t="str">
            <v>Torneira longa de pressão para lavatório de 1/2 vez</v>
          </cell>
          <cell r="H73" t="str">
            <v>un</v>
          </cell>
          <cell r="I73">
            <v>10</v>
          </cell>
          <cell r="J73">
            <v>27.65</v>
          </cell>
          <cell r="K73">
            <v>276.5</v>
          </cell>
        </row>
        <row r="74">
          <cell r="B74" t="str">
            <v>7.4</v>
          </cell>
          <cell r="C74" t="str">
            <v>Caixa plástica de descarga de sobrepor</v>
          </cell>
          <cell r="H74" t="str">
            <v>un</v>
          </cell>
          <cell r="I74">
            <v>10</v>
          </cell>
          <cell r="J74">
            <v>39.56</v>
          </cell>
          <cell r="K74">
            <v>395.6</v>
          </cell>
        </row>
        <row r="75">
          <cell r="B75" t="str">
            <v>7.5</v>
          </cell>
          <cell r="C75" t="str">
            <v>Caixa de passagem 70 x 70cm</v>
          </cell>
          <cell r="H75" t="str">
            <v>un</v>
          </cell>
          <cell r="I75">
            <v>4</v>
          </cell>
          <cell r="J75">
            <v>101.11</v>
          </cell>
          <cell r="K75">
            <v>404.44</v>
          </cell>
        </row>
        <row r="76">
          <cell r="B76" t="str">
            <v>7.6</v>
          </cell>
          <cell r="C76" t="str">
            <v>Caixa de passagem 60 x 60cm</v>
          </cell>
          <cell r="H76" t="str">
            <v>un</v>
          </cell>
          <cell r="I76">
            <v>11</v>
          </cell>
          <cell r="J76">
            <v>76.849999999999994</v>
          </cell>
          <cell r="K76">
            <v>845.35</v>
          </cell>
        </row>
        <row r="77">
          <cell r="B77" t="str">
            <v>7.7</v>
          </cell>
          <cell r="C77" t="str">
            <v>Caixa de passagem 50 x 40cm</v>
          </cell>
          <cell r="H77" t="str">
            <v>un</v>
          </cell>
          <cell r="I77">
            <v>1</v>
          </cell>
          <cell r="J77">
            <v>56.06</v>
          </cell>
          <cell r="K77">
            <v>56.06</v>
          </cell>
        </row>
        <row r="78">
          <cell r="B78" t="str">
            <v>7.8</v>
          </cell>
          <cell r="C78" t="str">
            <v>Tampa em concreto armado para poço amazônas</v>
          </cell>
          <cell r="H78" t="str">
            <v>un</v>
          </cell>
          <cell r="I78">
            <v>1</v>
          </cell>
          <cell r="J78">
            <v>92.29</v>
          </cell>
          <cell r="K78">
            <v>92.29</v>
          </cell>
          <cell r="L78">
            <v>2247.79</v>
          </cell>
        </row>
        <row r="79">
          <cell r="K79">
            <v>0</v>
          </cell>
        </row>
        <row r="80">
          <cell r="K80">
            <v>0</v>
          </cell>
        </row>
        <row r="81">
          <cell r="A81" t="str">
            <v>8.0</v>
          </cell>
          <cell r="B81" t="str">
            <v>MURO E CALÇADAS</v>
          </cell>
          <cell r="K81">
            <v>0</v>
          </cell>
        </row>
        <row r="82">
          <cell r="B82" t="str">
            <v>8.1</v>
          </cell>
          <cell r="C82" t="str">
            <v>Escavação manual de valas</v>
          </cell>
          <cell r="H82" t="str">
            <v>m3</v>
          </cell>
          <cell r="I82">
            <v>24</v>
          </cell>
          <cell r="J82">
            <v>9.76</v>
          </cell>
          <cell r="K82">
            <v>234.24</v>
          </cell>
        </row>
        <row r="83">
          <cell r="B83" t="str">
            <v>8.2</v>
          </cell>
          <cell r="C83" t="str">
            <v xml:space="preserve">Fundação em pedra argamassada </v>
          </cell>
          <cell r="H83" t="str">
            <v>m3</v>
          </cell>
          <cell r="I83">
            <v>2</v>
          </cell>
          <cell r="J83">
            <v>98.83</v>
          </cell>
          <cell r="K83">
            <v>197.66</v>
          </cell>
        </row>
        <row r="84">
          <cell r="B84" t="str">
            <v>8.3</v>
          </cell>
          <cell r="C84" t="str">
            <v>Lastro para fundo de valas</v>
          </cell>
          <cell r="H84" t="str">
            <v>m3</v>
          </cell>
          <cell r="I84">
            <v>1</v>
          </cell>
          <cell r="J84">
            <v>161.91</v>
          </cell>
          <cell r="K84">
            <v>161.91</v>
          </cell>
        </row>
        <row r="85">
          <cell r="B85" t="str">
            <v>8.4</v>
          </cell>
          <cell r="C85" t="str">
            <v>Concreto armado para coluna</v>
          </cell>
          <cell r="H85" t="str">
            <v>m3</v>
          </cell>
          <cell r="I85">
            <v>2</v>
          </cell>
          <cell r="J85">
            <v>669.39</v>
          </cell>
          <cell r="K85">
            <v>1338.78</v>
          </cell>
        </row>
        <row r="86">
          <cell r="B86" t="str">
            <v>8.5</v>
          </cell>
          <cell r="C86" t="str">
            <v>Alv. de 1/2 vez</v>
          </cell>
          <cell r="H86" t="str">
            <v>m2</v>
          </cell>
          <cell r="I86">
            <v>300</v>
          </cell>
          <cell r="J86">
            <v>11.14</v>
          </cell>
          <cell r="K86">
            <v>3342</v>
          </cell>
        </row>
        <row r="87">
          <cell r="B87" t="str">
            <v>8.6</v>
          </cell>
          <cell r="C87" t="str">
            <v>Chapisco fino</v>
          </cell>
          <cell r="H87" t="str">
            <v>m2</v>
          </cell>
          <cell r="I87">
            <v>300</v>
          </cell>
          <cell r="J87">
            <v>1.56</v>
          </cell>
          <cell r="K87">
            <v>468</v>
          </cell>
        </row>
        <row r="88">
          <cell r="B88" t="str">
            <v>8.7</v>
          </cell>
          <cell r="C88" t="str">
            <v>Reboco paulista</v>
          </cell>
          <cell r="H88" t="str">
            <v>m2</v>
          </cell>
          <cell r="I88">
            <v>600</v>
          </cell>
          <cell r="J88">
            <v>11.56</v>
          </cell>
          <cell r="K88">
            <v>6936</v>
          </cell>
        </row>
        <row r="89">
          <cell r="B89" t="str">
            <v>8.8</v>
          </cell>
          <cell r="C89" t="str">
            <v>Calçada de proteção 50 cm</v>
          </cell>
          <cell r="H89" t="str">
            <v>m2</v>
          </cell>
          <cell r="I89">
            <v>288</v>
          </cell>
          <cell r="J89">
            <v>34.46</v>
          </cell>
          <cell r="K89">
            <v>9924.48</v>
          </cell>
        </row>
        <row r="90">
          <cell r="B90" t="str">
            <v>8.9</v>
          </cell>
          <cell r="C90" t="str">
            <v>Lastro e=6cm impermeabilizado para estacionamento</v>
          </cell>
          <cell r="H90" t="str">
            <v>m2</v>
          </cell>
          <cell r="I90">
            <v>738</v>
          </cell>
          <cell r="J90">
            <v>15.21</v>
          </cell>
          <cell r="K90">
            <v>11224.98</v>
          </cell>
          <cell r="L90">
            <v>33828.050000000003</v>
          </cell>
        </row>
        <row r="91">
          <cell r="K91">
            <v>0</v>
          </cell>
        </row>
        <row r="92">
          <cell r="A92" t="str">
            <v>9.0</v>
          </cell>
          <cell r="B92" t="str">
            <v>ESQUADRIAS</v>
          </cell>
          <cell r="K92">
            <v>0</v>
          </cell>
        </row>
        <row r="93">
          <cell r="B93" t="str">
            <v>9.1</v>
          </cell>
          <cell r="C93" t="str">
            <v>Portão de ferro e tela 4 x 2m de correr</v>
          </cell>
          <cell r="H93" t="str">
            <v>m2</v>
          </cell>
          <cell r="I93">
            <v>8</v>
          </cell>
          <cell r="J93">
            <v>201.8</v>
          </cell>
          <cell r="K93">
            <v>1614.4</v>
          </cell>
        </row>
        <row r="94">
          <cell r="B94" t="str">
            <v>9.2</v>
          </cell>
          <cell r="C94" t="str">
            <v>Portão de ferro e tela 1,2 x 2m de abrir</v>
          </cell>
          <cell r="H94" t="str">
            <v>m2</v>
          </cell>
          <cell r="I94">
            <v>2.4</v>
          </cell>
          <cell r="J94">
            <v>201.8</v>
          </cell>
          <cell r="K94">
            <v>484.32</v>
          </cell>
        </row>
        <row r="95">
          <cell r="B95" t="str">
            <v>9.3</v>
          </cell>
          <cell r="C95" t="str">
            <v>Porta almofadada duas folhas 1,5 x 2,1m</v>
          </cell>
          <cell r="H95" t="str">
            <v>un</v>
          </cell>
          <cell r="I95">
            <v>1</v>
          </cell>
          <cell r="J95">
            <v>276.14999999999998</v>
          </cell>
          <cell r="K95">
            <v>276.14999999999998</v>
          </cell>
        </row>
        <row r="96">
          <cell r="B96" t="str">
            <v>9.4</v>
          </cell>
          <cell r="C96" t="str">
            <v>Porta almofadada 0,80 x 2,10m</v>
          </cell>
          <cell r="H96" t="str">
            <v>un</v>
          </cell>
          <cell r="I96">
            <v>5</v>
          </cell>
          <cell r="J96">
            <v>167.01</v>
          </cell>
          <cell r="K96">
            <v>835.05</v>
          </cell>
        </row>
        <row r="97">
          <cell r="B97" t="str">
            <v>9.5</v>
          </cell>
          <cell r="C97" t="str">
            <v>Porta almofadada 0,60 x 2,10m</v>
          </cell>
          <cell r="H97" t="str">
            <v>un</v>
          </cell>
          <cell r="I97">
            <v>4</v>
          </cell>
          <cell r="J97">
            <v>158.72999999999999</v>
          </cell>
          <cell r="K97">
            <v>634.91999999999996</v>
          </cell>
        </row>
        <row r="98">
          <cell r="B98" t="str">
            <v>9.6</v>
          </cell>
          <cell r="C98" t="str">
            <v>Fechaduras para portas</v>
          </cell>
          <cell r="H98" t="str">
            <v>un</v>
          </cell>
          <cell r="I98">
            <v>45</v>
          </cell>
          <cell r="J98">
            <v>19.68</v>
          </cell>
          <cell r="K98">
            <v>885.6</v>
          </cell>
        </row>
        <row r="99">
          <cell r="B99" t="str">
            <v>9.7</v>
          </cell>
          <cell r="C99" t="str">
            <v>Puxadores para as janelas</v>
          </cell>
          <cell r="H99" t="str">
            <v>un</v>
          </cell>
          <cell r="I99">
            <v>28</v>
          </cell>
          <cell r="J99">
            <v>2.5499999999999998</v>
          </cell>
          <cell r="K99">
            <v>71.400000000000006</v>
          </cell>
          <cell r="L99">
            <v>4801.84</v>
          </cell>
        </row>
        <row r="100">
          <cell r="K100">
            <v>0</v>
          </cell>
        </row>
        <row r="101">
          <cell r="A101">
            <v>10</v>
          </cell>
          <cell r="B101" t="str">
            <v>DIVERSOS</v>
          </cell>
          <cell r="K101">
            <v>0</v>
          </cell>
        </row>
        <row r="102">
          <cell r="B102" t="str">
            <v>10.1</v>
          </cell>
          <cell r="C102" t="str">
            <v>Caixa para condicionador de ar 18000 btus</v>
          </cell>
          <cell r="H102" t="str">
            <v>un</v>
          </cell>
          <cell r="I102">
            <v>4</v>
          </cell>
          <cell r="J102">
            <v>58.5</v>
          </cell>
          <cell r="K102">
            <v>234</v>
          </cell>
        </row>
        <row r="103">
          <cell r="B103" t="str">
            <v>10.2</v>
          </cell>
          <cell r="C103" t="str">
            <v xml:space="preserve">Limpeza de poço com tratamento </v>
          </cell>
          <cell r="H103" t="str">
            <v>un</v>
          </cell>
          <cell r="I103">
            <v>1</v>
          </cell>
          <cell r="J103">
            <v>350</v>
          </cell>
          <cell r="K103">
            <v>350</v>
          </cell>
        </row>
        <row r="104">
          <cell r="B104" t="str">
            <v>10.3</v>
          </cell>
          <cell r="C104" t="str">
            <v>Vidro fantasia 4mm</v>
          </cell>
          <cell r="H104" t="str">
            <v>m2</v>
          </cell>
          <cell r="I104">
            <v>5</v>
          </cell>
          <cell r="J104">
            <v>22</v>
          </cell>
          <cell r="K104">
            <v>110</v>
          </cell>
        </row>
        <row r="105">
          <cell r="B105" t="str">
            <v>10.4</v>
          </cell>
          <cell r="C105" t="str">
            <v>Mureta-alvenaria de contenção p/águas pluviais h=0,70m</v>
          </cell>
          <cell r="H105" t="str">
            <v>ml</v>
          </cell>
          <cell r="I105">
            <v>20</v>
          </cell>
          <cell r="J105">
            <v>43.48</v>
          </cell>
          <cell r="K105">
            <v>869.6</v>
          </cell>
        </row>
        <row r="106">
          <cell r="B106" t="str">
            <v>10.5</v>
          </cell>
          <cell r="C106" t="str">
            <v>Tubo de concreto</v>
          </cell>
          <cell r="K106">
            <v>0</v>
          </cell>
        </row>
        <row r="107">
          <cell r="B107" t="str">
            <v>10.5.1</v>
          </cell>
          <cell r="C107" t="str">
            <v xml:space="preserve">TUBO  de concreto simples D=30cm rejuntado com argamassa de cimento e areia no traço 1:3 </v>
          </cell>
          <cell r="H107" t="str">
            <v>m</v>
          </cell>
          <cell r="I107">
            <v>20</v>
          </cell>
          <cell r="J107">
            <v>15.19</v>
          </cell>
          <cell r="K107">
            <v>303.8</v>
          </cell>
        </row>
        <row r="108">
          <cell r="B108" t="str">
            <v>10.5.2</v>
          </cell>
          <cell r="K108">
            <v>0</v>
          </cell>
        </row>
        <row r="109">
          <cell r="B109" t="str">
            <v>10.5.3</v>
          </cell>
          <cell r="C109" t="str">
            <v>Escavação manual de valas</v>
          </cell>
          <cell r="H109" t="str">
            <v>m3</v>
          </cell>
          <cell r="I109">
            <v>13.2</v>
          </cell>
          <cell r="J109">
            <v>9.76</v>
          </cell>
          <cell r="K109">
            <v>128.83000000000001</v>
          </cell>
        </row>
        <row r="110">
          <cell r="B110" t="str">
            <v>10.5.4</v>
          </cell>
          <cell r="C110" t="str">
            <v>Apiloamento de fundo de valas com maço de 30 kg</v>
          </cell>
          <cell r="H110" t="str">
            <v>m2</v>
          </cell>
          <cell r="I110">
            <v>16</v>
          </cell>
          <cell r="J110">
            <v>4.1500000000000004</v>
          </cell>
          <cell r="K110">
            <v>66.400000000000006</v>
          </cell>
        </row>
        <row r="111">
          <cell r="B111" t="str">
            <v>10.5.5</v>
          </cell>
          <cell r="C111" t="str">
            <v>Reaterro compactado de valas em camadas de 20cm</v>
          </cell>
          <cell r="H111" t="str">
            <v>m3</v>
          </cell>
          <cell r="I111">
            <v>9.24</v>
          </cell>
          <cell r="J111">
            <v>14.53</v>
          </cell>
          <cell r="K111">
            <v>134.26</v>
          </cell>
        </row>
        <row r="112">
          <cell r="B112" t="str">
            <v>10.5.6</v>
          </cell>
          <cell r="C112" t="str">
            <v>Lastro areia</v>
          </cell>
          <cell r="H112" t="str">
            <v>m3</v>
          </cell>
          <cell r="I112">
            <v>1.6</v>
          </cell>
          <cell r="J112">
            <v>20.6</v>
          </cell>
          <cell r="K112">
            <v>32.96</v>
          </cell>
        </row>
        <row r="113">
          <cell r="B113" t="str">
            <v>10.5.7</v>
          </cell>
          <cell r="C113" t="str">
            <v>Transporte a 30m em direcao horizontal de material escavado</v>
          </cell>
          <cell r="H113" t="str">
            <v>m3</v>
          </cell>
          <cell r="I113">
            <v>9.24</v>
          </cell>
          <cell r="J113">
            <v>4.88</v>
          </cell>
          <cell r="K113">
            <v>45.09</v>
          </cell>
        </row>
        <row r="114">
          <cell r="B114" t="str">
            <v>10.6</v>
          </cell>
          <cell r="C114" t="str">
            <v>Retirada de entulho até 6m3</v>
          </cell>
          <cell r="H114" t="str">
            <v>un</v>
          </cell>
          <cell r="I114">
            <v>4</v>
          </cell>
          <cell r="J114">
            <v>35</v>
          </cell>
          <cell r="K114">
            <v>140</v>
          </cell>
        </row>
        <row r="115">
          <cell r="B115" t="str">
            <v>10.7</v>
          </cell>
          <cell r="C115" t="str">
            <v xml:space="preserve">LImpeza geral da obra </v>
          </cell>
          <cell r="H115" t="str">
            <v>m2</v>
          </cell>
          <cell r="I115">
            <v>2000</v>
          </cell>
          <cell r="J115">
            <v>1.71</v>
          </cell>
          <cell r="K115">
            <v>3420</v>
          </cell>
          <cell r="L115">
            <v>5834.94</v>
          </cell>
        </row>
        <row r="116">
          <cell r="K116">
            <v>0</v>
          </cell>
        </row>
        <row r="119">
          <cell r="D119" t="str">
            <v>T O T A L   S E M  B D I ..................................................................................................................</v>
          </cell>
          <cell r="K119">
            <v>115224.16</v>
          </cell>
          <cell r="L119">
            <v>115224.16</v>
          </cell>
        </row>
        <row r="120">
          <cell r="D120" t="str">
            <v>B   D   I ...............................................................................................................................................</v>
          </cell>
          <cell r="K120">
            <v>34567.25</v>
          </cell>
          <cell r="L120">
            <v>34567.25</v>
          </cell>
        </row>
        <row r="121">
          <cell r="D121" t="str">
            <v>T O T A L   C O M   B D I ..................................................................................................................</v>
          </cell>
          <cell r="K121">
            <v>149791.41</v>
          </cell>
          <cell r="L121">
            <v>149791.41</v>
          </cell>
        </row>
        <row r="123">
          <cell r="B123" t="str">
            <v>Porto Velho Unidade Mista - João Leandro Barbosa - distrito extrema.xls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çamento"/>
      <sheetName val="QuQuant"/>
      <sheetName val="DADOS"/>
      <sheetName val="Orçamentária"/>
      <sheetName val="Materiais Betuminosos"/>
      <sheetName val="OR960887.XLS"/>
      <sheetName val="BR-267_TR01"/>
      <sheetName val="BR-267_TR02"/>
      <sheetName val="BR-267_TR03"/>
      <sheetName val="BR-376"/>
      <sheetName val="BR-463"/>
      <sheetName val="BR-487"/>
      <sheetName val="DG"/>
      <sheetName val="Qd05 Preço"/>
      <sheetName val="Qd06"/>
      <sheetName val="LOTE 6"/>
      <sheetName val="Acumulado"/>
      <sheetName val="TLMB"/>
      <sheetName val="SERVIÇOS"/>
      <sheetName val="//localhost/@/DFBSA00535/dyna01"/>
      <sheetName val="Plan1"/>
      <sheetName val="Plan2"/>
      <sheetName val="Plan3"/>
      <sheetName val="[OR960887.XLS]//localhost/@/DFB"/>
      <sheetName val="[OR960887.XLS][OR960887.XLS][OR"/>
      <sheetName val="[OR960887.XLS][OR960887.XLS]//l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FX-B-REST"/>
      <sheetName val="CUSTO ZONA SUL"/>
    </sheetNames>
    <sheetDataSet>
      <sheetData sheetId="0">
        <row r="3">
          <cell r="A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>
            <v>4</v>
          </cell>
        </row>
      </sheetData>
      <sheetData sheetId="20" refreshError="1">
        <row r="3">
          <cell r="A3">
            <v>4</v>
          </cell>
          <cell r="B3">
            <v>8.0329999999999995</v>
          </cell>
          <cell r="C3">
            <v>53.398000000000003</v>
          </cell>
        </row>
        <row r="4">
          <cell r="A4">
            <v>4.5</v>
          </cell>
          <cell r="B4">
            <v>6.57</v>
          </cell>
          <cell r="C4">
            <v>61.369</v>
          </cell>
        </row>
        <row r="5">
          <cell r="A5">
            <v>5</v>
          </cell>
          <cell r="B5">
            <v>5.3609999999999998</v>
          </cell>
          <cell r="C5">
            <v>68.516000000000005</v>
          </cell>
        </row>
        <row r="6">
          <cell r="A6">
            <v>5.5</v>
          </cell>
          <cell r="B6">
            <v>4.9109999999999996</v>
          </cell>
          <cell r="C6">
            <v>72.241</v>
          </cell>
        </row>
        <row r="7">
          <cell r="A7">
            <v>6</v>
          </cell>
          <cell r="B7">
            <v>4.0279999999999996</v>
          </cell>
          <cell r="C7">
            <v>77.608999999999995</v>
          </cell>
        </row>
      </sheetData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composição_play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4</v>
          </cell>
        </row>
        <row r="4">
          <cell r="A4">
            <v>4.5</v>
          </cell>
        </row>
        <row r="5">
          <cell r="A5">
            <v>5</v>
          </cell>
        </row>
        <row r="6">
          <cell r="A6">
            <v>5.5</v>
          </cell>
        </row>
        <row r="7">
          <cell r="A7">
            <v>6</v>
          </cell>
        </row>
      </sheetData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ori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"/>
      <sheetName val="PLANILHA ORÇAM."/>
      <sheetName val="MEMORIA CALC."/>
      <sheetName val="COMP. CUSTO"/>
      <sheetName val="CRONOGRAMA"/>
      <sheetName val="BDI"/>
    </sheetNames>
    <sheetDataSet>
      <sheetData sheetId="0" refreshError="1"/>
      <sheetData sheetId="1" refreshError="1"/>
      <sheetData sheetId="2" refreshError="1">
        <row r="11">
          <cell r="K11" t="str">
            <v xml:space="preserve">FONTES : </v>
          </cell>
        </row>
        <row r="12">
          <cell r="A12" t="str">
            <v xml:space="preserve">OBRA  : </v>
          </cell>
        </row>
        <row r="13">
          <cell r="A13" t="str">
            <v xml:space="preserve">END.    : </v>
          </cell>
        </row>
        <row r="14">
          <cell r="A14" t="str">
            <v>LOCAL:</v>
          </cell>
        </row>
        <row r="15">
          <cell r="A15" t="str">
            <v>ÁREA  :</v>
          </cell>
        </row>
        <row r="19">
          <cell r="B19" t="str">
            <v>SERVIÇOS PRELIMINARES</v>
          </cell>
        </row>
        <row r="25">
          <cell r="B25" t="str">
            <v>DEMOLIÇÕES E RETIRADAS</v>
          </cell>
        </row>
        <row r="39">
          <cell r="D39" t="str">
            <v>Carga e descarga mecanizada de entulho em caminhão basculante 6m³</v>
          </cell>
        </row>
        <row r="42">
          <cell r="A42" t="str">
            <v>3.0</v>
          </cell>
          <cell r="B42" t="str">
            <v>MOVIMENTO DE TERRA</v>
          </cell>
        </row>
        <row r="43">
          <cell r="A43" t="str">
            <v>3.1</v>
          </cell>
          <cell r="D43" t="str">
            <v>Escavação manual de valas. af_03/2016</v>
          </cell>
          <cell r="E43" t="str">
            <v>m³</v>
          </cell>
        </row>
        <row r="44">
          <cell r="A44" t="str">
            <v>3.2</v>
          </cell>
          <cell r="D44" t="str">
            <v>Reaterro manual de valas com compactação mecanizada. af_04/2016</v>
          </cell>
          <cell r="E44" t="str">
            <v>m³</v>
          </cell>
        </row>
        <row r="47">
          <cell r="A47" t="str">
            <v>4.0</v>
          </cell>
          <cell r="B47" t="str">
            <v>INFRA ESTRUTURA</v>
          </cell>
        </row>
        <row r="49">
          <cell r="A49" t="str">
            <v>4.2</v>
          </cell>
          <cell r="D49" t="str">
            <v>Lastro de concreto magro, aplicado em pisos ou radiers, espessura de 3 cm. af_07_2016</v>
          </cell>
          <cell r="E49" t="str">
            <v>m²</v>
          </cell>
        </row>
        <row r="50">
          <cell r="A50" t="str">
            <v>4.3</v>
          </cell>
          <cell r="D50" t="str">
            <v>Fabricação, montagem e desmontagem de fôrma para viga baldrame, em madeira serrada, e=25 mm, 4 utilizações. af_06/2017</v>
          </cell>
        </row>
        <row r="51">
          <cell r="A51" t="str">
            <v>4.4</v>
          </cell>
          <cell r="D51" t="str">
            <v>Fabricação de fôrma para pilares e estruturas similares, em madeira serrada, e=25 mm. af_12/2015</v>
          </cell>
        </row>
        <row r="52">
          <cell r="A52" t="str">
            <v>4.5</v>
          </cell>
          <cell r="D52" t="str">
            <v>Armação de pilar ou viga de uma estrutura convencional de concreto armado em uma edificação térrea ou sobrado utilizando aço ca-60 de 5,0 mm - montagem. af_12/2015</v>
          </cell>
        </row>
        <row r="54">
          <cell r="D54" t="str">
            <v>Armação de pilar ou viga de uma estrutura convencional de concreto armado em uma edificação térrea ou sobrado utilizando aço ca-50 de 8,0 mm - montagem. af_12/2015</v>
          </cell>
        </row>
        <row r="56">
          <cell r="D56" t="str">
            <v>Concreto fck = 25mpa, traço 1:2,3:2,7 (cimento/ areia média/ brita 1)  - preparo mecânico com betoneira 400 l. af_07/2016</v>
          </cell>
        </row>
        <row r="57">
          <cell r="D57" t="str">
            <v>Lançamento com uso de baldes, adensamento e acabamento de concreto em estruturas. af_12/2015</v>
          </cell>
        </row>
        <row r="58">
          <cell r="D58" t="str">
            <v>Impermeabilizacao de estruturas enterradas, com tinta asfaltica, duas demaos.</v>
          </cell>
          <cell r="E58" t="str">
            <v>m²</v>
          </cell>
        </row>
        <row r="62">
          <cell r="A62" t="str">
            <v>5.0</v>
          </cell>
          <cell r="B62" t="str">
            <v>SUPER ESTRUTURA</v>
          </cell>
        </row>
        <row r="63">
          <cell r="A63" t="str">
            <v>5.1</v>
          </cell>
          <cell r="D63" t="str">
            <v>Fabricação de fôrma para pilares e estruturas similares, em madeira serrada, e=25 mm. af_12/2015</v>
          </cell>
        </row>
        <row r="64">
          <cell r="A64" t="str">
            <v>5.2</v>
          </cell>
          <cell r="D64" t="str">
            <v>Fabricação de fôrma para vigas, com madeira serrada, e = 25 mm. af_12/2015</v>
          </cell>
        </row>
        <row r="73">
          <cell r="A73" t="str">
            <v>6.0</v>
          </cell>
          <cell r="B73" t="str">
            <v>ALVENARIA</v>
          </cell>
        </row>
        <row r="76">
          <cell r="A76" t="str">
            <v>7.0</v>
          </cell>
          <cell r="B76" t="str">
            <v>COBERTURA</v>
          </cell>
        </row>
        <row r="89">
          <cell r="A89" t="str">
            <v>8.0</v>
          </cell>
          <cell r="B89" t="str">
            <v>REVESTIMENTOS DE PISOS</v>
          </cell>
        </row>
        <row r="91">
          <cell r="D91" t="str">
            <v>Argamassa traço 1:4 (cimento e areia média) para contrapiso, preparo mecânico com betoneira 400 l. af_06/2014</v>
          </cell>
        </row>
        <row r="96">
          <cell r="A96" t="str">
            <v>9.0</v>
          </cell>
          <cell r="B96" t="str">
            <v>REVESTIMENTOS DE PAREDES</v>
          </cell>
        </row>
        <row r="97">
          <cell r="A97" t="str">
            <v>9.1</v>
          </cell>
          <cell r="D97" t="str">
            <v>Chapisco aplicado em alvenarias e estruturas de concreto internas, com colher de pedreiro.  argamassa traço 1:3 com preparo em betoneira 400l. af_06/2014</v>
          </cell>
        </row>
        <row r="100">
          <cell r="A100" t="str">
            <v>9.4</v>
          </cell>
          <cell r="D100" t="str">
            <v>Emboço, para recebimento de cerâmica, em argamassa traço 1:2:8, preparo mecânico com betoneira 400l, aplicado manualmente em faces internas de paredes, para ambiente com área entre 5m2 e 10m2, espessu</v>
          </cell>
        </row>
        <row r="102">
          <cell r="A102" t="str">
            <v>10.0</v>
          </cell>
          <cell r="B102" t="str">
            <v>ESQUADRIAS</v>
          </cell>
        </row>
        <row r="108">
          <cell r="D108" t="str">
            <v>Peitoril em marmore branco, largura de 15cm, assentado com argamassa traco 1:4 (cimento e areia media), preparo manual da argamassa</v>
          </cell>
        </row>
        <row r="111">
          <cell r="A111" t="str">
            <v>11.0</v>
          </cell>
          <cell r="B111" t="str">
            <v>PINTURA</v>
          </cell>
        </row>
        <row r="112">
          <cell r="A112" t="str">
            <v>11.1</v>
          </cell>
          <cell r="D112" t="str">
            <v>Aplicação e lixamento de massa látex em paredes, duas demãos. af_06/2014</v>
          </cell>
        </row>
        <row r="116">
          <cell r="E116" t="str">
            <v xml:space="preserve">m²    </v>
          </cell>
        </row>
        <row r="118">
          <cell r="A118" t="str">
            <v>12.0</v>
          </cell>
          <cell r="B118" t="str">
            <v xml:space="preserve">INSTALAÇÕES HIDROSSANITÁRIAS      </v>
          </cell>
        </row>
        <row r="171">
          <cell r="A171" t="str">
            <v>13.0</v>
          </cell>
          <cell r="B171" t="str">
            <v>ELÉTRICO</v>
          </cell>
        </row>
        <row r="172">
          <cell r="D172" t="str">
            <v>Iluminação</v>
          </cell>
        </row>
        <row r="173">
          <cell r="A173" t="str">
            <v>13.1</v>
          </cell>
        </row>
        <row r="174">
          <cell r="A174" t="str">
            <v>13.2</v>
          </cell>
        </row>
        <row r="175">
          <cell r="D175" t="str">
            <v>Caixa PVC</v>
          </cell>
        </row>
        <row r="180">
          <cell r="D180" t="str">
            <v>Tomadas e interruptores</v>
          </cell>
        </row>
        <row r="184">
          <cell r="E184" t="str">
            <v>und</v>
          </cell>
        </row>
        <row r="186">
          <cell r="D186" t="str">
            <v>Condutores</v>
          </cell>
        </row>
        <row r="187">
          <cell r="A187" t="str">
            <v>13.12</v>
          </cell>
        </row>
        <row r="196">
          <cell r="D196" t="str">
            <v>Eletrodutos e tubos</v>
          </cell>
        </row>
        <row r="197">
          <cell r="D197" t="str">
            <v>Eletroduto rígido roscável, pvc, dn 25 mm (3/4"), para circuitos terminais, instalado em forro - fornecimento e instalação. af_12/2015</v>
          </cell>
        </row>
        <row r="208">
          <cell r="A208" t="str">
            <v>14.0</v>
          </cell>
          <cell r="B208" t="str">
            <v>DIVERSOS</v>
          </cell>
        </row>
        <row r="209">
          <cell r="A209" t="str">
            <v>14.1</v>
          </cell>
          <cell r="D209" t="str">
            <v>Limpeza final da obra</v>
          </cell>
          <cell r="E209" t="str">
            <v>m²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MC"/>
      <sheetName val="CPU"/>
      <sheetName val="BDI"/>
      <sheetName val="BDI (2)"/>
      <sheetName val="Cronograma Fisico - Financeiro"/>
      <sheetName val="Curva ABC"/>
      <sheetName val="Cotações"/>
      <sheetName val="Serviço02"/>
      <sheetName val="Material"/>
      <sheetName val="MATERIAL02"/>
    </sheetNames>
    <sheetDataSet>
      <sheetData sheetId="0">
        <row r="89">
          <cell r="D89" t="str">
            <v>Impermeabilização de estruturas enterradas, com tinta asfáltica, duas demãos</v>
          </cell>
          <cell r="E89" t="str">
            <v>m²</v>
          </cell>
        </row>
        <row r="153">
          <cell r="D153" t="str">
            <v xml:space="preserve">Revestimento cerâmico para paredes com placas tipo porcelanato de dimensões 60x60 cm aplicadas em ambientes de área maior que 10 m², com rejunte epoxi. </v>
          </cell>
          <cell r="E153" t="str">
            <v>m²</v>
          </cell>
        </row>
        <row r="157">
          <cell r="E157" t="str">
            <v>m²</v>
          </cell>
        </row>
        <row r="365">
          <cell r="D365" t="str">
            <v>Placa Led 20x20 - Fornecimento e instalação.</v>
          </cell>
          <cell r="E365" t="str">
            <v>unid</v>
          </cell>
        </row>
        <row r="366">
          <cell r="D366" t="str">
            <v>Placa Led 30x30 - Fornecimento e instalação.</v>
          </cell>
          <cell r="E366" t="str">
            <v>unid</v>
          </cell>
        </row>
        <row r="421">
          <cell r="D421" t="str">
            <v>Limpeza final da obra</v>
          </cell>
          <cell r="E421" t="str">
            <v>m²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_Playground"/>
      <sheetName val="Plan_Playground"/>
      <sheetName val="Crono_Playground"/>
      <sheetName val="Composição_MURO"/>
      <sheetName val="Plan_MURO"/>
      <sheetName val="Crono_MURO"/>
      <sheetName val="Composição_QUADRA"/>
      <sheetName val="Plan_REF QUADRA"/>
      <sheetName val="Crono_REF QUADRA"/>
      <sheetName val="Composição_PAVILHÃO 03"/>
      <sheetName val="Plan_PAVILHÃO 03"/>
      <sheetName val="Crono_PAVILHÃO 03"/>
      <sheetName val="Composição_QUADRA DE AREIA"/>
      <sheetName val="Plan_QUADRA DE AREIA"/>
      <sheetName val="Crono_QUADRA DE AREIA"/>
      <sheetName val="Composição_SUBESTAÇÃO"/>
      <sheetName val="CHUE (2)"/>
      <sheetName val="Plan_SUBESTAÇÃO"/>
      <sheetName val="Crono_SUBESTAÇÃO"/>
      <sheetName val="BDI"/>
      <sheetName val="L.S."/>
      <sheetName val="Histograma"/>
      <sheetName val="Salário base da categoria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Planilha"/>
      <sheetName val="CRONOGRAMA"/>
      <sheetName val="BDI SERV"/>
      <sheetName val="BDI MAT"/>
      <sheetName val="L.S.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WebForm_DoPostBackWithOptions(new%20WebForm_PostBackOptions(%22ctl00$MainContent$gvComposicao$ctl06$lnkBtnCodigo2%22,%20%22%22,%20true,%20%22GrupoCalculo%22,%20%22%22,%20false,%20true))" TargetMode="External"/><Relationship Id="rId1" Type="http://schemas.openxmlformats.org/officeDocument/2006/relationships/hyperlink" Target="javascript:WebForm_DoPostBackWithOptions(new%20WebForm_PostBackOptions(%22ctl00$MainContent$gvComposicao$ctl05$lnkBtnCodigo2%22,%20%22%22,%20true,%20%22GrupoCalculo%22,%20%22%22,%20false,%20true))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09B9-C03D-446C-9BCC-0AADE8B4E028}">
  <sheetPr>
    <pageSetUpPr fitToPage="1"/>
  </sheetPr>
  <dimension ref="A1:IW339"/>
  <sheetViews>
    <sheetView tabSelected="1" view="pageBreakPreview" topLeftCell="C1" zoomScaleNormal="100" zoomScaleSheetLayoutView="100" workbookViewId="0">
      <selection activeCell="I178" sqref="I178:J178"/>
    </sheetView>
  </sheetViews>
  <sheetFormatPr defaultRowHeight="14.25" x14ac:dyDescent="0.3"/>
  <cols>
    <col min="1" max="1" width="10.7109375" style="345" customWidth="1"/>
    <col min="2" max="2" width="11" style="345" customWidth="1"/>
    <col min="3" max="3" width="14.5703125" style="346" customWidth="1"/>
    <col min="4" max="4" width="57.140625" style="283" customWidth="1"/>
    <col min="5" max="5" width="7.140625" style="283" customWidth="1"/>
    <col min="6" max="6" width="10.7109375" style="347" customWidth="1"/>
    <col min="7" max="7" width="22.5703125" style="619" customWidth="1"/>
    <col min="8" max="8" width="23.140625" style="619" customWidth="1"/>
    <col min="9" max="9" width="24.140625" style="650" customWidth="1"/>
    <col min="10" max="10" width="28.5703125" style="594" customWidth="1"/>
    <col min="11" max="11" width="11.5703125" style="283" bestFit="1" customWidth="1"/>
    <col min="12" max="12" width="14.140625" style="283" bestFit="1" customWidth="1"/>
    <col min="13" max="13" width="9.140625" style="283"/>
    <col min="14" max="14" width="14.140625" style="283" bestFit="1" customWidth="1"/>
    <col min="15" max="15" width="9.140625" style="283"/>
    <col min="16" max="16" width="18.5703125" style="283" customWidth="1"/>
    <col min="17" max="253" width="9.140625" style="283"/>
    <col min="254" max="254" width="14.5703125" style="283" customWidth="1"/>
    <col min="255" max="255" width="57.140625" style="283" customWidth="1"/>
    <col min="256" max="256" width="7.140625" style="283" customWidth="1"/>
    <col min="257" max="257" width="10.7109375" style="283" customWidth="1"/>
    <col min="258" max="258" width="13" style="283" customWidth="1"/>
    <col min="259" max="259" width="15.5703125" style="283" customWidth="1"/>
    <col min="260" max="260" width="9.5703125" style="283" bestFit="1" customWidth="1"/>
    <col min="261" max="261" width="12.7109375" style="283" customWidth="1"/>
    <col min="262" max="262" width="11.5703125" style="283" bestFit="1" customWidth="1"/>
    <col min="263" max="263" width="15" style="283" customWidth="1"/>
    <col min="264" max="264" width="10.140625" style="283" bestFit="1" customWidth="1"/>
    <col min="265" max="265" width="15.28515625" style="283" customWidth="1"/>
    <col min="266" max="267" width="11.5703125" style="283" bestFit="1" customWidth="1"/>
    <col min="268" max="509" width="9.140625" style="283"/>
    <col min="510" max="510" width="14.5703125" style="283" customWidth="1"/>
    <col min="511" max="511" width="57.140625" style="283" customWidth="1"/>
    <col min="512" max="512" width="7.140625" style="283" customWidth="1"/>
    <col min="513" max="513" width="10.7109375" style="283" customWidth="1"/>
    <col min="514" max="514" width="13" style="283" customWidth="1"/>
    <col min="515" max="515" width="15.5703125" style="283" customWidth="1"/>
    <col min="516" max="516" width="9.5703125" style="283" bestFit="1" customWidth="1"/>
    <col min="517" max="517" width="12.7109375" style="283" customWidth="1"/>
    <col min="518" max="518" width="11.5703125" style="283" bestFit="1" customWidth="1"/>
    <col min="519" max="519" width="15" style="283" customWidth="1"/>
    <col min="520" max="520" width="10.140625" style="283" bestFit="1" customWidth="1"/>
    <col min="521" max="521" width="15.28515625" style="283" customWidth="1"/>
    <col min="522" max="523" width="11.5703125" style="283" bestFit="1" customWidth="1"/>
    <col min="524" max="765" width="9.140625" style="283"/>
    <col min="766" max="766" width="14.5703125" style="283" customWidth="1"/>
    <col min="767" max="767" width="57.140625" style="283" customWidth="1"/>
    <col min="768" max="768" width="7.140625" style="283" customWidth="1"/>
    <col min="769" max="769" width="10.7109375" style="283" customWidth="1"/>
    <col min="770" max="770" width="13" style="283" customWidth="1"/>
    <col min="771" max="771" width="15.5703125" style="283" customWidth="1"/>
    <col min="772" max="772" width="9.5703125" style="283" bestFit="1" customWidth="1"/>
    <col min="773" max="773" width="12.7109375" style="283" customWidth="1"/>
    <col min="774" max="774" width="11.5703125" style="283" bestFit="1" customWidth="1"/>
    <col min="775" max="775" width="15" style="283" customWidth="1"/>
    <col min="776" max="776" width="10.140625" style="283" bestFit="1" customWidth="1"/>
    <col min="777" max="777" width="15.28515625" style="283" customWidth="1"/>
    <col min="778" max="779" width="11.5703125" style="283" bestFit="1" customWidth="1"/>
    <col min="780" max="1021" width="9.140625" style="283"/>
    <col min="1022" max="1022" width="14.5703125" style="283" customWidth="1"/>
    <col min="1023" max="1023" width="57.140625" style="283" customWidth="1"/>
    <col min="1024" max="1024" width="7.140625" style="283" customWidth="1"/>
    <col min="1025" max="1025" width="10.7109375" style="283" customWidth="1"/>
    <col min="1026" max="1026" width="13" style="283" customWidth="1"/>
    <col min="1027" max="1027" width="15.5703125" style="283" customWidth="1"/>
    <col min="1028" max="1028" width="9.5703125" style="283" bestFit="1" customWidth="1"/>
    <col min="1029" max="1029" width="12.7109375" style="283" customWidth="1"/>
    <col min="1030" max="1030" width="11.5703125" style="283" bestFit="1" customWidth="1"/>
    <col min="1031" max="1031" width="15" style="283" customWidth="1"/>
    <col min="1032" max="1032" width="10.140625" style="283" bestFit="1" customWidth="1"/>
    <col min="1033" max="1033" width="15.28515625" style="283" customWidth="1"/>
    <col min="1034" max="1035" width="11.5703125" style="283" bestFit="1" customWidth="1"/>
    <col min="1036" max="1277" width="9.140625" style="283"/>
    <col min="1278" max="1278" width="14.5703125" style="283" customWidth="1"/>
    <col min="1279" max="1279" width="57.140625" style="283" customWidth="1"/>
    <col min="1280" max="1280" width="7.140625" style="283" customWidth="1"/>
    <col min="1281" max="1281" width="10.7109375" style="283" customWidth="1"/>
    <col min="1282" max="1282" width="13" style="283" customWidth="1"/>
    <col min="1283" max="1283" width="15.5703125" style="283" customWidth="1"/>
    <col min="1284" max="1284" width="9.5703125" style="283" bestFit="1" customWidth="1"/>
    <col min="1285" max="1285" width="12.7109375" style="283" customWidth="1"/>
    <col min="1286" max="1286" width="11.5703125" style="283" bestFit="1" customWidth="1"/>
    <col min="1287" max="1287" width="15" style="283" customWidth="1"/>
    <col min="1288" max="1288" width="10.140625" style="283" bestFit="1" customWidth="1"/>
    <col min="1289" max="1289" width="15.28515625" style="283" customWidth="1"/>
    <col min="1290" max="1291" width="11.5703125" style="283" bestFit="1" customWidth="1"/>
    <col min="1292" max="1533" width="9.140625" style="283"/>
    <col min="1534" max="1534" width="14.5703125" style="283" customWidth="1"/>
    <col min="1535" max="1535" width="57.140625" style="283" customWidth="1"/>
    <col min="1536" max="1536" width="7.140625" style="283" customWidth="1"/>
    <col min="1537" max="1537" width="10.7109375" style="283" customWidth="1"/>
    <col min="1538" max="1538" width="13" style="283" customWidth="1"/>
    <col min="1539" max="1539" width="15.5703125" style="283" customWidth="1"/>
    <col min="1540" max="1540" width="9.5703125" style="283" bestFit="1" customWidth="1"/>
    <col min="1541" max="1541" width="12.7109375" style="283" customWidth="1"/>
    <col min="1542" max="1542" width="11.5703125" style="283" bestFit="1" customWidth="1"/>
    <col min="1543" max="1543" width="15" style="283" customWidth="1"/>
    <col min="1544" max="1544" width="10.140625" style="283" bestFit="1" customWidth="1"/>
    <col min="1545" max="1545" width="15.28515625" style="283" customWidth="1"/>
    <col min="1546" max="1547" width="11.5703125" style="283" bestFit="1" customWidth="1"/>
    <col min="1548" max="1789" width="9.140625" style="283"/>
    <col min="1790" max="1790" width="14.5703125" style="283" customWidth="1"/>
    <col min="1791" max="1791" width="57.140625" style="283" customWidth="1"/>
    <col min="1792" max="1792" width="7.140625" style="283" customWidth="1"/>
    <col min="1793" max="1793" width="10.7109375" style="283" customWidth="1"/>
    <col min="1794" max="1794" width="13" style="283" customWidth="1"/>
    <col min="1795" max="1795" width="15.5703125" style="283" customWidth="1"/>
    <col min="1796" max="1796" width="9.5703125" style="283" bestFit="1" customWidth="1"/>
    <col min="1797" max="1797" width="12.7109375" style="283" customWidth="1"/>
    <col min="1798" max="1798" width="11.5703125" style="283" bestFit="1" customWidth="1"/>
    <col min="1799" max="1799" width="15" style="283" customWidth="1"/>
    <col min="1800" max="1800" width="10.140625" style="283" bestFit="1" customWidth="1"/>
    <col min="1801" max="1801" width="15.28515625" style="283" customWidth="1"/>
    <col min="1802" max="1803" width="11.5703125" style="283" bestFit="1" customWidth="1"/>
    <col min="1804" max="2045" width="9.140625" style="283"/>
    <col min="2046" max="2046" width="14.5703125" style="283" customWidth="1"/>
    <col min="2047" max="2047" width="57.140625" style="283" customWidth="1"/>
    <col min="2048" max="2048" width="7.140625" style="283" customWidth="1"/>
    <col min="2049" max="2049" width="10.7109375" style="283" customWidth="1"/>
    <col min="2050" max="2050" width="13" style="283" customWidth="1"/>
    <col min="2051" max="2051" width="15.5703125" style="283" customWidth="1"/>
    <col min="2052" max="2052" width="9.5703125" style="283" bestFit="1" customWidth="1"/>
    <col min="2053" max="2053" width="12.7109375" style="283" customWidth="1"/>
    <col min="2054" max="2054" width="11.5703125" style="283" bestFit="1" customWidth="1"/>
    <col min="2055" max="2055" width="15" style="283" customWidth="1"/>
    <col min="2056" max="2056" width="10.140625" style="283" bestFit="1" customWidth="1"/>
    <col min="2057" max="2057" width="15.28515625" style="283" customWidth="1"/>
    <col min="2058" max="2059" width="11.5703125" style="283" bestFit="1" customWidth="1"/>
    <col min="2060" max="2301" width="9.140625" style="283"/>
    <col min="2302" max="2302" width="14.5703125" style="283" customWidth="1"/>
    <col min="2303" max="2303" width="57.140625" style="283" customWidth="1"/>
    <col min="2304" max="2304" width="7.140625" style="283" customWidth="1"/>
    <col min="2305" max="2305" width="10.7109375" style="283" customWidth="1"/>
    <col min="2306" max="2306" width="13" style="283" customWidth="1"/>
    <col min="2307" max="2307" width="15.5703125" style="283" customWidth="1"/>
    <col min="2308" max="2308" width="9.5703125" style="283" bestFit="1" customWidth="1"/>
    <col min="2309" max="2309" width="12.7109375" style="283" customWidth="1"/>
    <col min="2310" max="2310" width="11.5703125" style="283" bestFit="1" customWidth="1"/>
    <col min="2311" max="2311" width="15" style="283" customWidth="1"/>
    <col min="2312" max="2312" width="10.140625" style="283" bestFit="1" customWidth="1"/>
    <col min="2313" max="2313" width="15.28515625" style="283" customWidth="1"/>
    <col min="2314" max="2315" width="11.5703125" style="283" bestFit="1" customWidth="1"/>
    <col min="2316" max="2557" width="9.140625" style="283"/>
    <col min="2558" max="2558" width="14.5703125" style="283" customWidth="1"/>
    <col min="2559" max="2559" width="57.140625" style="283" customWidth="1"/>
    <col min="2560" max="2560" width="7.140625" style="283" customWidth="1"/>
    <col min="2561" max="2561" width="10.7109375" style="283" customWidth="1"/>
    <col min="2562" max="2562" width="13" style="283" customWidth="1"/>
    <col min="2563" max="2563" width="15.5703125" style="283" customWidth="1"/>
    <col min="2564" max="2564" width="9.5703125" style="283" bestFit="1" customWidth="1"/>
    <col min="2565" max="2565" width="12.7109375" style="283" customWidth="1"/>
    <col min="2566" max="2566" width="11.5703125" style="283" bestFit="1" customWidth="1"/>
    <col min="2567" max="2567" width="15" style="283" customWidth="1"/>
    <col min="2568" max="2568" width="10.140625" style="283" bestFit="1" customWidth="1"/>
    <col min="2569" max="2569" width="15.28515625" style="283" customWidth="1"/>
    <col min="2570" max="2571" width="11.5703125" style="283" bestFit="1" customWidth="1"/>
    <col min="2572" max="2813" width="9.140625" style="283"/>
    <col min="2814" max="2814" width="14.5703125" style="283" customWidth="1"/>
    <col min="2815" max="2815" width="57.140625" style="283" customWidth="1"/>
    <col min="2816" max="2816" width="7.140625" style="283" customWidth="1"/>
    <col min="2817" max="2817" width="10.7109375" style="283" customWidth="1"/>
    <col min="2818" max="2818" width="13" style="283" customWidth="1"/>
    <col min="2819" max="2819" width="15.5703125" style="283" customWidth="1"/>
    <col min="2820" max="2820" width="9.5703125" style="283" bestFit="1" customWidth="1"/>
    <col min="2821" max="2821" width="12.7109375" style="283" customWidth="1"/>
    <col min="2822" max="2822" width="11.5703125" style="283" bestFit="1" customWidth="1"/>
    <col min="2823" max="2823" width="15" style="283" customWidth="1"/>
    <col min="2824" max="2824" width="10.140625" style="283" bestFit="1" customWidth="1"/>
    <col min="2825" max="2825" width="15.28515625" style="283" customWidth="1"/>
    <col min="2826" max="2827" width="11.5703125" style="283" bestFit="1" customWidth="1"/>
    <col min="2828" max="3069" width="9.140625" style="283"/>
    <col min="3070" max="3070" width="14.5703125" style="283" customWidth="1"/>
    <col min="3071" max="3071" width="57.140625" style="283" customWidth="1"/>
    <col min="3072" max="3072" width="7.140625" style="283" customWidth="1"/>
    <col min="3073" max="3073" width="10.7109375" style="283" customWidth="1"/>
    <col min="3074" max="3074" width="13" style="283" customWidth="1"/>
    <col min="3075" max="3075" width="15.5703125" style="283" customWidth="1"/>
    <col min="3076" max="3076" width="9.5703125" style="283" bestFit="1" customWidth="1"/>
    <col min="3077" max="3077" width="12.7109375" style="283" customWidth="1"/>
    <col min="3078" max="3078" width="11.5703125" style="283" bestFit="1" customWidth="1"/>
    <col min="3079" max="3079" width="15" style="283" customWidth="1"/>
    <col min="3080" max="3080" width="10.140625" style="283" bestFit="1" customWidth="1"/>
    <col min="3081" max="3081" width="15.28515625" style="283" customWidth="1"/>
    <col min="3082" max="3083" width="11.5703125" style="283" bestFit="1" customWidth="1"/>
    <col min="3084" max="3325" width="9.140625" style="283"/>
    <col min="3326" max="3326" width="14.5703125" style="283" customWidth="1"/>
    <col min="3327" max="3327" width="57.140625" style="283" customWidth="1"/>
    <col min="3328" max="3328" width="7.140625" style="283" customWidth="1"/>
    <col min="3329" max="3329" width="10.7109375" style="283" customWidth="1"/>
    <col min="3330" max="3330" width="13" style="283" customWidth="1"/>
    <col min="3331" max="3331" width="15.5703125" style="283" customWidth="1"/>
    <col min="3332" max="3332" width="9.5703125" style="283" bestFit="1" customWidth="1"/>
    <col min="3333" max="3333" width="12.7109375" style="283" customWidth="1"/>
    <col min="3334" max="3334" width="11.5703125" style="283" bestFit="1" customWidth="1"/>
    <col min="3335" max="3335" width="15" style="283" customWidth="1"/>
    <col min="3336" max="3336" width="10.140625" style="283" bestFit="1" customWidth="1"/>
    <col min="3337" max="3337" width="15.28515625" style="283" customWidth="1"/>
    <col min="3338" max="3339" width="11.5703125" style="283" bestFit="1" customWidth="1"/>
    <col min="3340" max="3581" width="9.140625" style="283"/>
    <col min="3582" max="3582" width="14.5703125" style="283" customWidth="1"/>
    <col min="3583" max="3583" width="57.140625" style="283" customWidth="1"/>
    <col min="3584" max="3584" width="7.140625" style="283" customWidth="1"/>
    <col min="3585" max="3585" width="10.7109375" style="283" customWidth="1"/>
    <col min="3586" max="3586" width="13" style="283" customWidth="1"/>
    <col min="3587" max="3587" width="15.5703125" style="283" customWidth="1"/>
    <col min="3588" max="3588" width="9.5703125" style="283" bestFit="1" customWidth="1"/>
    <col min="3589" max="3589" width="12.7109375" style="283" customWidth="1"/>
    <col min="3590" max="3590" width="11.5703125" style="283" bestFit="1" customWidth="1"/>
    <col min="3591" max="3591" width="15" style="283" customWidth="1"/>
    <col min="3592" max="3592" width="10.140625" style="283" bestFit="1" customWidth="1"/>
    <col min="3593" max="3593" width="15.28515625" style="283" customWidth="1"/>
    <col min="3594" max="3595" width="11.5703125" style="283" bestFit="1" customWidth="1"/>
    <col min="3596" max="3837" width="9.140625" style="283"/>
    <col min="3838" max="3838" width="14.5703125" style="283" customWidth="1"/>
    <col min="3839" max="3839" width="57.140625" style="283" customWidth="1"/>
    <col min="3840" max="3840" width="7.140625" style="283" customWidth="1"/>
    <col min="3841" max="3841" width="10.7109375" style="283" customWidth="1"/>
    <col min="3842" max="3842" width="13" style="283" customWidth="1"/>
    <col min="3843" max="3843" width="15.5703125" style="283" customWidth="1"/>
    <col min="3844" max="3844" width="9.5703125" style="283" bestFit="1" customWidth="1"/>
    <col min="3845" max="3845" width="12.7109375" style="283" customWidth="1"/>
    <col min="3846" max="3846" width="11.5703125" style="283" bestFit="1" customWidth="1"/>
    <col min="3847" max="3847" width="15" style="283" customWidth="1"/>
    <col min="3848" max="3848" width="10.140625" style="283" bestFit="1" customWidth="1"/>
    <col min="3849" max="3849" width="15.28515625" style="283" customWidth="1"/>
    <col min="3850" max="3851" width="11.5703125" style="283" bestFit="1" customWidth="1"/>
    <col min="3852" max="4093" width="9.140625" style="283"/>
    <col min="4094" max="4094" width="14.5703125" style="283" customWidth="1"/>
    <col min="4095" max="4095" width="57.140625" style="283" customWidth="1"/>
    <col min="4096" max="4096" width="7.140625" style="283" customWidth="1"/>
    <col min="4097" max="4097" width="10.7109375" style="283" customWidth="1"/>
    <col min="4098" max="4098" width="13" style="283" customWidth="1"/>
    <col min="4099" max="4099" width="15.5703125" style="283" customWidth="1"/>
    <col min="4100" max="4100" width="9.5703125" style="283" bestFit="1" customWidth="1"/>
    <col min="4101" max="4101" width="12.7109375" style="283" customWidth="1"/>
    <col min="4102" max="4102" width="11.5703125" style="283" bestFit="1" customWidth="1"/>
    <col min="4103" max="4103" width="15" style="283" customWidth="1"/>
    <col min="4104" max="4104" width="10.140625" style="283" bestFit="1" customWidth="1"/>
    <col min="4105" max="4105" width="15.28515625" style="283" customWidth="1"/>
    <col min="4106" max="4107" width="11.5703125" style="283" bestFit="1" customWidth="1"/>
    <col min="4108" max="4349" width="9.140625" style="283"/>
    <col min="4350" max="4350" width="14.5703125" style="283" customWidth="1"/>
    <col min="4351" max="4351" width="57.140625" style="283" customWidth="1"/>
    <col min="4352" max="4352" width="7.140625" style="283" customWidth="1"/>
    <col min="4353" max="4353" width="10.7109375" style="283" customWidth="1"/>
    <col min="4354" max="4354" width="13" style="283" customWidth="1"/>
    <col min="4355" max="4355" width="15.5703125" style="283" customWidth="1"/>
    <col min="4356" max="4356" width="9.5703125" style="283" bestFit="1" customWidth="1"/>
    <col min="4357" max="4357" width="12.7109375" style="283" customWidth="1"/>
    <col min="4358" max="4358" width="11.5703125" style="283" bestFit="1" customWidth="1"/>
    <col min="4359" max="4359" width="15" style="283" customWidth="1"/>
    <col min="4360" max="4360" width="10.140625" style="283" bestFit="1" customWidth="1"/>
    <col min="4361" max="4361" width="15.28515625" style="283" customWidth="1"/>
    <col min="4362" max="4363" width="11.5703125" style="283" bestFit="1" customWidth="1"/>
    <col min="4364" max="4605" width="9.140625" style="283"/>
    <col min="4606" max="4606" width="14.5703125" style="283" customWidth="1"/>
    <col min="4607" max="4607" width="57.140625" style="283" customWidth="1"/>
    <col min="4608" max="4608" width="7.140625" style="283" customWidth="1"/>
    <col min="4609" max="4609" width="10.7109375" style="283" customWidth="1"/>
    <col min="4610" max="4610" width="13" style="283" customWidth="1"/>
    <col min="4611" max="4611" width="15.5703125" style="283" customWidth="1"/>
    <col min="4612" max="4612" width="9.5703125" style="283" bestFit="1" customWidth="1"/>
    <col min="4613" max="4613" width="12.7109375" style="283" customWidth="1"/>
    <col min="4614" max="4614" width="11.5703125" style="283" bestFit="1" customWidth="1"/>
    <col min="4615" max="4615" width="15" style="283" customWidth="1"/>
    <col min="4616" max="4616" width="10.140625" style="283" bestFit="1" customWidth="1"/>
    <col min="4617" max="4617" width="15.28515625" style="283" customWidth="1"/>
    <col min="4618" max="4619" width="11.5703125" style="283" bestFit="1" customWidth="1"/>
    <col min="4620" max="4861" width="9.140625" style="283"/>
    <col min="4862" max="4862" width="14.5703125" style="283" customWidth="1"/>
    <col min="4863" max="4863" width="57.140625" style="283" customWidth="1"/>
    <col min="4864" max="4864" width="7.140625" style="283" customWidth="1"/>
    <col min="4865" max="4865" width="10.7109375" style="283" customWidth="1"/>
    <col min="4866" max="4866" width="13" style="283" customWidth="1"/>
    <col min="4867" max="4867" width="15.5703125" style="283" customWidth="1"/>
    <col min="4868" max="4868" width="9.5703125" style="283" bestFit="1" customWidth="1"/>
    <col min="4869" max="4869" width="12.7109375" style="283" customWidth="1"/>
    <col min="4870" max="4870" width="11.5703125" style="283" bestFit="1" customWidth="1"/>
    <col min="4871" max="4871" width="15" style="283" customWidth="1"/>
    <col min="4872" max="4872" width="10.140625" style="283" bestFit="1" customWidth="1"/>
    <col min="4873" max="4873" width="15.28515625" style="283" customWidth="1"/>
    <col min="4874" max="4875" width="11.5703125" style="283" bestFit="1" customWidth="1"/>
    <col min="4876" max="5117" width="9.140625" style="283"/>
    <col min="5118" max="5118" width="14.5703125" style="283" customWidth="1"/>
    <col min="5119" max="5119" width="57.140625" style="283" customWidth="1"/>
    <col min="5120" max="5120" width="7.140625" style="283" customWidth="1"/>
    <col min="5121" max="5121" width="10.7109375" style="283" customWidth="1"/>
    <col min="5122" max="5122" width="13" style="283" customWidth="1"/>
    <col min="5123" max="5123" width="15.5703125" style="283" customWidth="1"/>
    <col min="5124" max="5124" width="9.5703125" style="283" bestFit="1" customWidth="1"/>
    <col min="5125" max="5125" width="12.7109375" style="283" customWidth="1"/>
    <col min="5126" max="5126" width="11.5703125" style="283" bestFit="1" customWidth="1"/>
    <col min="5127" max="5127" width="15" style="283" customWidth="1"/>
    <col min="5128" max="5128" width="10.140625" style="283" bestFit="1" customWidth="1"/>
    <col min="5129" max="5129" width="15.28515625" style="283" customWidth="1"/>
    <col min="5130" max="5131" width="11.5703125" style="283" bestFit="1" customWidth="1"/>
    <col min="5132" max="5373" width="9.140625" style="283"/>
    <col min="5374" max="5374" width="14.5703125" style="283" customWidth="1"/>
    <col min="5375" max="5375" width="57.140625" style="283" customWidth="1"/>
    <col min="5376" max="5376" width="7.140625" style="283" customWidth="1"/>
    <col min="5377" max="5377" width="10.7109375" style="283" customWidth="1"/>
    <col min="5378" max="5378" width="13" style="283" customWidth="1"/>
    <col min="5379" max="5379" width="15.5703125" style="283" customWidth="1"/>
    <col min="5380" max="5380" width="9.5703125" style="283" bestFit="1" customWidth="1"/>
    <col min="5381" max="5381" width="12.7109375" style="283" customWidth="1"/>
    <col min="5382" max="5382" width="11.5703125" style="283" bestFit="1" customWidth="1"/>
    <col min="5383" max="5383" width="15" style="283" customWidth="1"/>
    <col min="5384" max="5384" width="10.140625" style="283" bestFit="1" customWidth="1"/>
    <col min="5385" max="5385" width="15.28515625" style="283" customWidth="1"/>
    <col min="5386" max="5387" width="11.5703125" style="283" bestFit="1" customWidth="1"/>
    <col min="5388" max="5629" width="9.140625" style="283"/>
    <col min="5630" max="5630" width="14.5703125" style="283" customWidth="1"/>
    <col min="5631" max="5631" width="57.140625" style="283" customWidth="1"/>
    <col min="5632" max="5632" width="7.140625" style="283" customWidth="1"/>
    <col min="5633" max="5633" width="10.7109375" style="283" customWidth="1"/>
    <col min="5634" max="5634" width="13" style="283" customWidth="1"/>
    <col min="5635" max="5635" width="15.5703125" style="283" customWidth="1"/>
    <col min="5636" max="5636" width="9.5703125" style="283" bestFit="1" customWidth="1"/>
    <col min="5637" max="5637" width="12.7109375" style="283" customWidth="1"/>
    <col min="5638" max="5638" width="11.5703125" style="283" bestFit="1" customWidth="1"/>
    <col min="5639" max="5639" width="15" style="283" customWidth="1"/>
    <col min="5640" max="5640" width="10.140625" style="283" bestFit="1" customWidth="1"/>
    <col min="5641" max="5641" width="15.28515625" style="283" customWidth="1"/>
    <col min="5642" max="5643" width="11.5703125" style="283" bestFit="1" customWidth="1"/>
    <col min="5644" max="5885" width="9.140625" style="283"/>
    <col min="5886" max="5886" width="14.5703125" style="283" customWidth="1"/>
    <col min="5887" max="5887" width="57.140625" style="283" customWidth="1"/>
    <col min="5888" max="5888" width="7.140625" style="283" customWidth="1"/>
    <col min="5889" max="5889" width="10.7109375" style="283" customWidth="1"/>
    <col min="5890" max="5890" width="13" style="283" customWidth="1"/>
    <col min="5891" max="5891" width="15.5703125" style="283" customWidth="1"/>
    <col min="5892" max="5892" width="9.5703125" style="283" bestFit="1" customWidth="1"/>
    <col min="5893" max="5893" width="12.7109375" style="283" customWidth="1"/>
    <col min="5894" max="5894" width="11.5703125" style="283" bestFit="1" customWidth="1"/>
    <col min="5895" max="5895" width="15" style="283" customWidth="1"/>
    <col min="5896" max="5896" width="10.140625" style="283" bestFit="1" customWidth="1"/>
    <col min="5897" max="5897" width="15.28515625" style="283" customWidth="1"/>
    <col min="5898" max="5899" width="11.5703125" style="283" bestFit="1" customWidth="1"/>
    <col min="5900" max="6141" width="9.140625" style="283"/>
    <col min="6142" max="6142" width="14.5703125" style="283" customWidth="1"/>
    <col min="6143" max="6143" width="57.140625" style="283" customWidth="1"/>
    <col min="6144" max="6144" width="7.140625" style="283" customWidth="1"/>
    <col min="6145" max="6145" width="10.7109375" style="283" customWidth="1"/>
    <col min="6146" max="6146" width="13" style="283" customWidth="1"/>
    <col min="6147" max="6147" width="15.5703125" style="283" customWidth="1"/>
    <col min="6148" max="6148" width="9.5703125" style="283" bestFit="1" customWidth="1"/>
    <col min="6149" max="6149" width="12.7109375" style="283" customWidth="1"/>
    <col min="6150" max="6150" width="11.5703125" style="283" bestFit="1" customWidth="1"/>
    <col min="6151" max="6151" width="15" style="283" customWidth="1"/>
    <col min="6152" max="6152" width="10.140625" style="283" bestFit="1" customWidth="1"/>
    <col min="6153" max="6153" width="15.28515625" style="283" customWidth="1"/>
    <col min="6154" max="6155" width="11.5703125" style="283" bestFit="1" customWidth="1"/>
    <col min="6156" max="6397" width="9.140625" style="283"/>
    <col min="6398" max="6398" width="14.5703125" style="283" customWidth="1"/>
    <col min="6399" max="6399" width="57.140625" style="283" customWidth="1"/>
    <col min="6400" max="6400" width="7.140625" style="283" customWidth="1"/>
    <col min="6401" max="6401" width="10.7109375" style="283" customWidth="1"/>
    <col min="6402" max="6402" width="13" style="283" customWidth="1"/>
    <col min="6403" max="6403" width="15.5703125" style="283" customWidth="1"/>
    <col min="6404" max="6404" width="9.5703125" style="283" bestFit="1" customWidth="1"/>
    <col min="6405" max="6405" width="12.7109375" style="283" customWidth="1"/>
    <col min="6406" max="6406" width="11.5703125" style="283" bestFit="1" customWidth="1"/>
    <col min="6407" max="6407" width="15" style="283" customWidth="1"/>
    <col min="6408" max="6408" width="10.140625" style="283" bestFit="1" customWidth="1"/>
    <col min="6409" max="6409" width="15.28515625" style="283" customWidth="1"/>
    <col min="6410" max="6411" width="11.5703125" style="283" bestFit="1" customWidth="1"/>
    <col min="6412" max="6653" width="9.140625" style="283"/>
    <col min="6654" max="6654" width="14.5703125" style="283" customWidth="1"/>
    <col min="6655" max="6655" width="57.140625" style="283" customWidth="1"/>
    <col min="6656" max="6656" width="7.140625" style="283" customWidth="1"/>
    <col min="6657" max="6657" width="10.7109375" style="283" customWidth="1"/>
    <col min="6658" max="6658" width="13" style="283" customWidth="1"/>
    <col min="6659" max="6659" width="15.5703125" style="283" customWidth="1"/>
    <col min="6660" max="6660" width="9.5703125" style="283" bestFit="1" customWidth="1"/>
    <col min="6661" max="6661" width="12.7109375" style="283" customWidth="1"/>
    <col min="6662" max="6662" width="11.5703125" style="283" bestFit="1" customWidth="1"/>
    <col min="6663" max="6663" width="15" style="283" customWidth="1"/>
    <col min="6664" max="6664" width="10.140625" style="283" bestFit="1" customWidth="1"/>
    <col min="6665" max="6665" width="15.28515625" style="283" customWidth="1"/>
    <col min="6666" max="6667" width="11.5703125" style="283" bestFit="1" customWidth="1"/>
    <col min="6668" max="6909" width="9.140625" style="283"/>
    <col min="6910" max="6910" width="14.5703125" style="283" customWidth="1"/>
    <col min="6911" max="6911" width="57.140625" style="283" customWidth="1"/>
    <col min="6912" max="6912" width="7.140625" style="283" customWidth="1"/>
    <col min="6913" max="6913" width="10.7109375" style="283" customWidth="1"/>
    <col min="6914" max="6914" width="13" style="283" customWidth="1"/>
    <col min="6915" max="6915" width="15.5703125" style="283" customWidth="1"/>
    <col min="6916" max="6916" width="9.5703125" style="283" bestFit="1" customWidth="1"/>
    <col min="6917" max="6917" width="12.7109375" style="283" customWidth="1"/>
    <col min="6918" max="6918" width="11.5703125" style="283" bestFit="1" customWidth="1"/>
    <col min="6919" max="6919" width="15" style="283" customWidth="1"/>
    <col min="6920" max="6920" width="10.140625" style="283" bestFit="1" customWidth="1"/>
    <col min="6921" max="6921" width="15.28515625" style="283" customWidth="1"/>
    <col min="6922" max="6923" width="11.5703125" style="283" bestFit="1" customWidth="1"/>
    <col min="6924" max="7165" width="9.140625" style="283"/>
    <col min="7166" max="7166" width="14.5703125" style="283" customWidth="1"/>
    <col min="7167" max="7167" width="57.140625" style="283" customWidth="1"/>
    <col min="7168" max="7168" width="7.140625" style="283" customWidth="1"/>
    <col min="7169" max="7169" width="10.7109375" style="283" customWidth="1"/>
    <col min="7170" max="7170" width="13" style="283" customWidth="1"/>
    <col min="7171" max="7171" width="15.5703125" style="283" customWidth="1"/>
    <col min="7172" max="7172" width="9.5703125" style="283" bestFit="1" customWidth="1"/>
    <col min="7173" max="7173" width="12.7109375" style="283" customWidth="1"/>
    <col min="7174" max="7174" width="11.5703125" style="283" bestFit="1" customWidth="1"/>
    <col min="7175" max="7175" width="15" style="283" customWidth="1"/>
    <col min="7176" max="7176" width="10.140625" style="283" bestFit="1" customWidth="1"/>
    <col min="7177" max="7177" width="15.28515625" style="283" customWidth="1"/>
    <col min="7178" max="7179" width="11.5703125" style="283" bestFit="1" customWidth="1"/>
    <col min="7180" max="7421" width="9.140625" style="283"/>
    <col min="7422" max="7422" width="14.5703125" style="283" customWidth="1"/>
    <col min="7423" max="7423" width="57.140625" style="283" customWidth="1"/>
    <col min="7424" max="7424" width="7.140625" style="283" customWidth="1"/>
    <col min="7425" max="7425" width="10.7109375" style="283" customWidth="1"/>
    <col min="7426" max="7426" width="13" style="283" customWidth="1"/>
    <col min="7427" max="7427" width="15.5703125" style="283" customWidth="1"/>
    <col min="7428" max="7428" width="9.5703125" style="283" bestFit="1" customWidth="1"/>
    <col min="7429" max="7429" width="12.7109375" style="283" customWidth="1"/>
    <col min="7430" max="7430" width="11.5703125" style="283" bestFit="1" customWidth="1"/>
    <col min="7431" max="7431" width="15" style="283" customWidth="1"/>
    <col min="7432" max="7432" width="10.140625" style="283" bestFit="1" customWidth="1"/>
    <col min="7433" max="7433" width="15.28515625" style="283" customWidth="1"/>
    <col min="7434" max="7435" width="11.5703125" style="283" bestFit="1" customWidth="1"/>
    <col min="7436" max="7677" width="9.140625" style="283"/>
    <col min="7678" max="7678" width="14.5703125" style="283" customWidth="1"/>
    <col min="7679" max="7679" width="57.140625" style="283" customWidth="1"/>
    <col min="7680" max="7680" width="7.140625" style="283" customWidth="1"/>
    <col min="7681" max="7681" width="10.7109375" style="283" customWidth="1"/>
    <col min="7682" max="7682" width="13" style="283" customWidth="1"/>
    <col min="7683" max="7683" width="15.5703125" style="283" customWidth="1"/>
    <col min="7684" max="7684" width="9.5703125" style="283" bestFit="1" customWidth="1"/>
    <col min="7685" max="7685" width="12.7109375" style="283" customWidth="1"/>
    <col min="7686" max="7686" width="11.5703125" style="283" bestFit="1" customWidth="1"/>
    <col min="7687" max="7687" width="15" style="283" customWidth="1"/>
    <col min="7688" max="7688" width="10.140625" style="283" bestFit="1" customWidth="1"/>
    <col min="7689" max="7689" width="15.28515625" style="283" customWidth="1"/>
    <col min="7690" max="7691" width="11.5703125" style="283" bestFit="1" customWidth="1"/>
    <col min="7692" max="7933" width="9.140625" style="283"/>
    <col min="7934" max="7934" width="14.5703125" style="283" customWidth="1"/>
    <col min="7935" max="7935" width="57.140625" style="283" customWidth="1"/>
    <col min="7936" max="7936" width="7.140625" style="283" customWidth="1"/>
    <col min="7937" max="7937" width="10.7109375" style="283" customWidth="1"/>
    <col min="7938" max="7938" width="13" style="283" customWidth="1"/>
    <col min="7939" max="7939" width="15.5703125" style="283" customWidth="1"/>
    <col min="7940" max="7940" width="9.5703125" style="283" bestFit="1" customWidth="1"/>
    <col min="7941" max="7941" width="12.7109375" style="283" customWidth="1"/>
    <col min="7942" max="7942" width="11.5703125" style="283" bestFit="1" customWidth="1"/>
    <col min="7943" max="7943" width="15" style="283" customWidth="1"/>
    <col min="7944" max="7944" width="10.140625" style="283" bestFit="1" customWidth="1"/>
    <col min="7945" max="7945" width="15.28515625" style="283" customWidth="1"/>
    <col min="7946" max="7947" width="11.5703125" style="283" bestFit="1" customWidth="1"/>
    <col min="7948" max="8189" width="9.140625" style="283"/>
    <col min="8190" max="8190" width="14.5703125" style="283" customWidth="1"/>
    <col min="8191" max="8191" width="57.140625" style="283" customWidth="1"/>
    <col min="8192" max="8192" width="7.140625" style="283" customWidth="1"/>
    <col min="8193" max="8193" width="10.7109375" style="283" customWidth="1"/>
    <col min="8194" max="8194" width="13" style="283" customWidth="1"/>
    <col min="8195" max="8195" width="15.5703125" style="283" customWidth="1"/>
    <col min="8196" max="8196" width="9.5703125" style="283" bestFit="1" customWidth="1"/>
    <col min="8197" max="8197" width="12.7109375" style="283" customWidth="1"/>
    <col min="8198" max="8198" width="11.5703125" style="283" bestFit="1" customWidth="1"/>
    <col min="8199" max="8199" width="15" style="283" customWidth="1"/>
    <col min="8200" max="8200" width="10.140625" style="283" bestFit="1" customWidth="1"/>
    <col min="8201" max="8201" width="15.28515625" style="283" customWidth="1"/>
    <col min="8202" max="8203" width="11.5703125" style="283" bestFit="1" customWidth="1"/>
    <col min="8204" max="8445" width="9.140625" style="283"/>
    <col min="8446" max="8446" width="14.5703125" style="283" customWidth="1"/>
    <col min="8447" max="8447" width="57.140625" style="283" customWidth="1"/>
    <col min="8448" max="8448" width="7.140625" style="283" customWidth="1"/>
    <col min="8449" max="8449" width="10.7109375" style="283" customWidth="1"/>
    <col min="8450" max="8450" width="13" style="283" customWidth="1"/>
    <col min="8451" max="8451" width="15.5703125" style="283" customWidth="1"/>
    <col min="8452" max="8452" width="9.5703125" style="283" bestFit="1" customWidth="1"/>
    <col min="8453" max="8453" width="12.7109375" style="283" customWidth="1"/>
    <col min="8454" max="8454" width="11.5703125" style="283" bestFit="1" customWidth="1"/>
    <col min="8455" max="8455" width="15" style="283" customWidth="1"/>
    <col min="8456" max="8456" width="10.140625" style="283" bestFit="1" customWidth="1"/>
    <col min="8457" max="8457" width="15.28515625" style="283" customWidth="1"/>
    <col min="8458" max="8459" width="11.5703125" style="283" bestFit="1" customWidth="1"/>
    <col min="8460" max="8701" width="9.140625" style="283"/>
    <col min="8702" max="8702" width="14.5703125" style="283" customWidth="1"/>
    <col min="8703" max="8703" width="57.140625" style="283" customWidth="1"/>
    <col min="8704" max="8704" width="7.140625" style="283" customWidth="1"/>
    <col min="8705" max="8705" width="10.7109375" style="283" customWidth="1"/>
    <col min="8706" max="8706" width="13" style="283" customWidth="1"/>
    <col min="8707" max="8707" width="15.5703125" style="283" customWidth="1"/>
    <col min="8708" max="8708" width="9.5703125" style="283" bestFit="1" customWidth="1"/>
    <col min="8709" max="8709" width="12.7109375" style="283" customWidth="1"/>
    <col min="8710" max="8710" width="11.5703125" style="283" bestFit="1" customWidth="1"/>
    <col min="8711" max="8711" width="15" style="283" customWidth="1"/>
    <col min="8712" max="8712" width="10.140625" style="283" bestFit="1" customWidth="1"/>
    <col min="8713" max="8713" width="15.28515625" style="283" customWidth="1"/>
    <col min="8714" max="8715" width="11.5703125" style="283" bestFit="1" customWidth="1"/>
    <col min="8716" max="8957" width="9.140625" style="283"/>
    <col min="8958" max="8958" width="14.5703125" style="283" customWidth="1"/>
    <col min="8959" max="8959" width="57.140625" style="283" customWidth="1"/>
    <col min="8960" max="8960" width="7.140625" style="283" customWidth="1"/>
    <col min="8961" max="8961" width="10.7109375" style="283" customWidth="1"/>
    <col min="8962" max="8962" width="13" style="283" customWidth="1"/>
    <col min="8963" max="8963" width="15.5703125" style="283" customWidth="1"/>
    <col min="8964" max="8964" width="9.5703125" style="283" bestFit="1" customWidth="1"/>
    <col min="8965" max="8965" width="12.7109375" style="283" customWidth="1"/>
    <col min="8966" max="8966" width="11.5703125" style="283" bestFit="1" customWidth="1"/>
    <col min="8967" max="8967" width="15" style="283" customWidth="1"/>
    <col min="8968" max="8968" width="10.140625" style="283" bestFit="1" customWidth="1"/>
    <col min="8969" max="8969" width="15.28515625" style="283" customWidth="1"/>
    <col min="8970" max="8971" width="11.5703125" style="283" bestFit="1" customWidth="1"/>
    <col min="8972" max="9213" width="9.140625" style="283"/>
    <col min="9214" max="9214" width="14.5703125" style="283" customWidth="1"/>
    <col min="9215" max="9215" width="57.140625" style="283" customWidth="1"/>
    <col min="9216" max="9216" width="7.140625" style="283" customWidth="1"/>
    <col min="9217" max="9217" width="10.7109375" style="283" customWidth="1"/>
    <col min="9218" max="9218" width="13" style="283" customWidth="1"/>
    <col min="9219" max="9219" width="15.5703125" style="283" customWidth="1"/>
    <col min="9220" max="9220" width="9.5703125" style="283" bestFit="1" customWidth="1"/>
    <col min="9221" max="9221" width="12.7109375" style="283" customWidth="1"/>
    <col min="9222" max="9222" width="11.5703125" style="283" bestFit="1" customWidth="1"/>
    <col min="9223" max="9223" width="15" style="283" customWidth="1"/>
    <col min="9224" max="9224" width="10.140625" style="283" bestFit="1" customWidth="1"/>
    <col min="9225" max="9225" width="15.28515625" style="283" customWidth="1"/>
    <col min="9226" max="9227" width="11.5703125" style="283" bestFit="1" customWidth="1"/>
    <col min="9228" max="9469" width="9.140625" style="283"/>
    <col min="9470" max="9470" width="14.5703125" style="283" customWidth="1"/>
    <col min="9471" max="9471" width="57.140625" style="283" customWidth="1"/>
    <col min="9472" max="9472" width="7.140625" style="283" customWidth="1"/>
    <col min="9473" max="9473" width="10.7109375" style="283" customWidth="1"/>
    <col min="9474" max="9474" width="13" style="283" customWidth="1"/>
    <col min="9475" max="9475" width="15.5703125" style="283" customWidth="1"/>
    <col min="9476" max="9476" width="9.5703125" style="283" bestFit="1" customWidth="1"/>
    <col min="9477" max="9477" width="12.7109375" style="283" customWidth="1"/>
    <col min="9478" max="9478" width="11.5703125" style="283" bestFit="1" customWidth="1"/>
    <col min="9479" max="9479" width="15" style="283" customWidth="1"/>
    <col min="9480" max="9480" width="10.140625" style="283" bestFit="1" customWidth="1"/>
    <col min="9481" max="9481" width="15.28515625" style="283" customWidth="1"/>
    <col min="9482" max="9483" width="11.5703125" style="283" bestFit="1" customWidth="1"/>
    <col min="9484" max="9725" width="9.140625" style="283"/>
    <col min="9726" max="9726" width="14.5703125" style="283" customWidth="1"/>
    <col min="9727" max="9727" width="57.140625" style="283" customWidth="1"/>
    <col min="9728" max="9728" width="7.140625" style="283" customWidth="1"/>
    <col min="9729" max="9729" width="10.7109375" style="283" customWidth="1"/>
    <col min="9730" max="9730" width="13" style="283" customWidth="1"/>
    <col min="9731" max="9731" width="15.5703125" style="283" customWidth="1"/>
    <col min="9732" max="9732" width="9.5703125" style="283" bestFit="1" customWidth="1"/>
    <col min="9733" max="9733" width="12.7109375" style="283" customWidth="1"/>
    <col min="9734" max="9734" width="11.5703125" style="283" bestFit="1" customWidth="1"/>
    <col min="9735" max="9735" width="15" style="283" customWidth="1"/>
    <col min="9736" max="9736" width="10.140625" style="283" bestFit="1" customWidth="1"/>
    <col min="9737" max="9737" width="15.28515625" style="283" customWidth="1"/>
    <col min="9738" max="9739" width="11.5703125" style="283" bestFit="1" customWidth="1"/>
    <col min="9740" max="9981" width="9.140625" style="283"/>
    <col min="9982" max="9982" width="14.5703125" style="283" customWidth="1"/>
    <col min="9983" max="9983" width="57.140625" style="283" customWidth="1"/>
    <col min="9984" max="9984" width="7.140625" style="283" customWidth="1"/>
    <col min="9985" max="9985" width="10.7109375" style="283" customWidth="1"/>
    <col min="9986" max="9986" width="13" style="283" customWidth="1"/>
    <col min="9987" max="9987" width="15.5703125" style="283" customWidth="1"/>
    <col min="9988" max="9988" width="9.5703125" style="283" bestFit="1" customWidth="1"/>
    <col min="9989" max="9989" width="12.7109375" style="283" customWidth="1"/>
    <col min="9990" max="9990" width="11.5703125" style="283" bestFit="1" customWidth="1"/>
    <col min="9991" max="9991" width="15" style="283" customWidth="1"/>
    <col min="9992" max="9992" width="10.140625" style="283" bestFit="1" customWidth="1"/>
    <col min="9993" max="9993" width="15.28515625" style="283" customWidth="1"/>
    <col min="9994" max="9995" width="11.5703125" style="283" bestFit="1" customWidth="1"/>
    <col min="9996" max="10237" width="9.140625" style="283"/>
    <col min="10238" max="10238" width="14.5703125" style="283" customWidth="1"/>
    <col min="10239" max="10239" width="57.140625" style="283" customWidth="1"/>
    <col min="10240" max="10240" width="7.140625" style="283" customWidth="1"/>
    <col min="10241" max="10241" width="10.7109375" style="283" customWidth="1"/>
    <col min="10242" max="10242" width="13" style="283" customWidth="1"/>
    <col min="10243" max="10243" width="15.5703125" style="283" customWidth="1"/>
    <col min="10244" max="10244" width="9.5703125" style="283" bestFit="1" customWidth="1"/>
    <col min="10245" max="10245" width="12.7109375" style="283" customWidth="1"/>
    <col min="10246" max="10246" width="11.5703125" style="283" bestFit="1" customWidth="1"/>
    <col min="10247" max="10247" width="15" style="283" customWidth="1"/>
    <col min="10248" max="10248" width="10.140625" style="283" bestFit="1" customWidth="1"/>
    <col min="10249" max="10249" width="15.28515625" style="283" customWidth="1"/>
    <col min="10250" max="10251" width="11.5703125" style="283" bestFit="1" customWidth="1"/>
    <col min="10252" max="10493" width="9.140625" style="283"/>
    <col min="10494" max="10494" width="14.5703125" style="283" customWidth="1"/>
    <col min="10495" max="10495" width="57.140625" style="283" customWidth="1"/>
    <col min="10496" max="10496" width="7.140625" style="283" customWidth="1"/>
    <col min="10497" max="10497" width="10.7109375" style="283" customWidth="1"/>
    <col min="10498" max="10498" width="13" style="283" customWidth="1"/>
    <col min="10499" max="10499" width="15.5703125" style="283" customWidth="1"/>
    <col min="10500" max="10500" width="9.5703125" style="283" bestFit="1" customWidth="1"/>
    <col min="10501" max="10501" width="12.7109375" style="283" customWidth="1"/>
    <col min="10502" max="10502" width="11.5703125" style="283" bestFit="1" customWidth="1"/>
    <col min="10503" max="10503" width="15" style="283" customWidth="1"/>
    <col min="10504" max="10504" width="10.140625" style="283" bestFit="1" customWidth="1"/>
    <col min="10505" max="10505" width="15.28515625" style="283" customWidth="1"/>
    <col min="10506" max="10507" width="11.5703125" style="283" bestFit="1" customWidth="1"/>
    <col min="10508" max="10749" width="9.140625" style="283"/>
    <col min="10750" max="10750" width="14.5703125" style="283" customWidth="1"/>
    <col min="10751" max="10751" width="57.140625" style="283" customWidth="1"/>
    <col min="10752" max="10752" width="7.140625" style="283" customWidth="1"/>
    <col min="10753" max="10753" width="10.7109375" style="283" customWidth="1"/>
    <col min="10754" max="10754" width="13" style="283" customWidth="1"/>
    <col min="10755" max="10755" width="15.5703125" style="283" customWidth="1"/>
    <col min="10756" max="10756" width="9.5703125" style="283" bestFit="1" customWidth="1"/>
    <col min="10757" max="10757" width="12.7109375" style="283" customWidth="1"/>
    <col min="10758" max="10758" width="11.5703125" style="283" bestFit="1" customWidth="1"/>
    <col min="10759" max="10759" width="15" style="283" customWidth="1"/>
    <col min="10760" max="10760" width="10.140625" style="283" bestFit="1" customWidth="1"/>
    <col min="10761" max="10761" width="15.28515625" style="283" customWidth="1"/>
    <col min="10762" max="10763" width="11.5703125" style="283" bestFit="1" customWidth="1"/>
    <col min="10764" max="11005" width="9.140625" style="283"/>
    <col min="11006" max="11006" width="14.5703125" style="283" customWidth="1"/>
    <col min="11007" max="11007" width="57.140625" style="283" customWidth="1"/>
    <col min="11008" max="11008" width="7.140625" style="283" customWidth="1"/>
    <col min="11009" max="11009" width="10.7109375" style="283" customWidth="1"/>
    <col min="11010" max="11010" width="13" style="283" customWidth="1"/>
    <col min="11011" max="11011" width="15.5703125" style="283" customWidth="1"/>
    <col min="11012" max="11012" width="9.5703125" style="283" bestFit="1" customWidth="1"/>
    <col min="11013" max="11013" width="12.7109375" style="283" customWidth="1"/>
    <col min="11014" max="11014" width="11.5703125" style="283" bestFit="1" customWidth="1"/>
    <col min="11015" max="11015" width="15" style="283" customWidth="1"/>
    <col min="11016" max="11016" width="10.140625" style="283" bestFit="1" customWidth="1"/>
    <col min="11017" max="11017" width="15.28515625" style="283" customWidth="1"/>
    <col min="11018" max="11019" width="11.5703125" style="283" bestFit="1" customWidth="1"/>
    <col min="11020" max="11261" width="9.140625" style="283"/>
    <col min="11262" max="11262" width="14.5703125" style="283" customWidth="1"/>
    <col min="11263" max="11263" width="57.140625" style="283" customWidth="1"/>
    <col min="11264" max="11264" width="7.140625" style="283" customWidth="1"/>
    <col min="11265" max="11265" width="10.7109375" style="283" customWidth="1"/>
    <col min="11266" max="11266" width="13" style="283" customWidth="1"/>
    <col min="11267" max="11267" width="15.5703125" style="283" customWidth="1"/>
    <col min="11268" max="11268" width="9.5703125" style="283" bestFit="1" customWidth="1"/>
    <col min="11269" max="11269" width="12.7109375" style="283" customWidth="1"/>
    <col min="11270" max="11270" width="11.5703125" style="283" bestFit="1" customWidth="1"/>
    <col min="11271" max="11271" width="15" style="283" customWidth="1"/>
    <col min="11272" max="11272" width="10.140625" style="283" bestFit="1" customWidth="1"/>
    <col min="11273" max="11273" width="15.28515625" style="283" customWidth="1"/>
    <col min="11274" max="11275" width="11.5703125" style="283" bestFit="1" customWidth="1"/>
    <col min="11276" max="11517" width="9.140625" style="283"/>
    <col min="11518" max="11518" width="14.5703125" style="283" customWidth="1"/>
    <col min="11519" max="11519" width="57.140625" style="283" customWidth="1"/>
    <col min="11520" max="11520" width="7.140625" style="283" customWidth="1"/>
    <col min="11521" max="11521" width="10.7109375" style="283" customWidth="1"/>
    <col min="11522" max="11522" width="13" style="283" customWidth="1"/>
    <col min="11523" max="11523" width="15.5703125" style="283" customWidth="1"/>
    <col min="11524" max="11524" width="9.5703125" style="283" bestFit="1" customWidth="1"/>
    <col min="11525" max="11525" width="12.7109375" style="283" customWidth="1"/>
    <col min="11526" max="11526" width="11.5703125" style="283" bestFit="1" customWidth="1"/>
    <col min="11527" max="11527" width="15" style="283" customWidth="1"/>
    <col min="11528" max="11528" width="10.140625" style="283" bestFit="1" customWidth="1"/>
    <col min="11529" max="11529" width="15.28515625" style="283" customWidth="1"/>
    <col min="11530" max="11531" width="11.5703125" style="283" bestFit="1" customWidth="1"/>
    <col min="11532" max="11773" width="9.140625" style="283"/>
    <col min="11774" max="11774" width="14.5703125" style="283" customWidth="1"/>
    <col min="11775" max="11775" width="57.140625" style="283" customWidth="1"/>
    <col min="11776" max="11776" width="7.140625" style="283" customWidth="1"/>
    <col min="11777" max="11777" width="10.7109375" style="283" customWidth="1"/>
    <col min="11778" max="11778" width="13" style="283" customWidth="1"/>
    <col min="11779" max="11779" width="15.5703125" style="283" customWidth="1"/>
    <col min="11780" max="11780" width="9.5703125" style="283" bestFit="1" customWidth="1"/>
    <col min="11781" max="11781" width="12.7109375" style="283" customWidth="1"/>
    <col min="11782" max="11782" width="11.5703125" style="283" bestFit="1" customWidth="1"/>
    <col min="11783" max="11783" width="15" style="283" customWidth="1"/>
    <col min="11784" max="11784" width="10.140625" style="283" bestFit="1" customWidth="1"/>
    <col min="11785" max="11785" width="15.28515625" style="283" customWidth="1"/>
    <col min="11786" max="11787" width="11.5703125" style="283" bestFit="1" customWidth="1"/>
    <col min="11788" max="12029" width="9.140625" style="283"/>
    <col min="12030" max="12030" width="14.5703125" style="283" customWidth="1"/>
    <col min="12031" max="12031" width="57.140625" style="283" customWidth="1"/>
    <col min="12032" max="12032" width="7.140625" style="283" customWidth="1"/>
    <col min="12033" max="12033" width="10.7109375" style="283" customWidth="1"/>
    <col min="12034" max="12034" width="13" style="283" customWidth="1"/>
    <col min="12035" max="12035" width="15.5703125" style="283" customWidth="1"/>
    <col min="12036" max="12036" width="9.5703125" style="283" bestFit="1" customWidth="1"/>
    <col min="12037" max="12037" width="12.7109375" style="283" customWidth="1"/>
    <col min="12038" max="12038" width="11.5703125" style="283" bestFit="1" customWidth="1"/>
    <col min="12039" max="12039" width="15" style="283" customWidth="1"/>
    <col min="12040" max="12040" width="10.140625" style="283" bestFit="1" customWidth="1"/>
    <col min="12041" max="12041" width="15.28515625" style="283" customWidth="1"/>
    <col min="12042" max="12043" width="11.5703125" style="283" bestFit="1" customWidth="1"/>
    <col min="12044" max="12285" width="9.140625" style="283"/>
    <col min="12286" max="12286" width="14.5703125" style="283" customWidth="1"/>
    <col min="12287" max="12287" width="57.140625" style="283" customWidth="1"/>
    <col min="12288" max="12288" width="7.140625" style="283" customWidth="1"/>
    <col min="12289" max="12289" width="10.7109375" style="283" customWidth="1"/>
    <col min="12290" max="12290" width="13" style="283" customWidth="1"/>
    <col min="12291" max="12291" width="15.5703125" style="283" customWidth="1"/>
    <col min="12292" max="12292" width="9.5703125" style="283" bestFit="1" customWidth="1"/>
    <col min="12293" max="12293" width="12.7109375" style="283" customWidth="1"/>
    <col min="12294" max="12294" width="11.5703125" style="283" bestFit="1" customWidth="1"/>
    <col min="12295" max="12295" width="15" style="283" customWidth="1"/>
    <col min="12296" max="12296" width="10.140625" style="283" bestFit="1" customWidth="1"/>
    <col min="12297" max="12297" width="15.28515625" style="283" customWidth="1"/>
    <col min="12298" max="12299" width="11.5703125" style="283" bestFit="1" customWidth="1"/>
    <col min="12300" max="12541" width="9.140625" style="283"/>
    <col min="12542" max="12542" width="14.5703125" style="283" customWidth="1"/>
    <col min="12543" max="12543" width="57.140625" style="283" customWidth="1"/>
    <col min="12544" max="12544" width="7.140625" style="283" customWidth="1"/>
    <col min="12545" max="12545" width="10.7109375" style="283" customWidth="1"/>
    <col min="12546" max="12546" width="13" style="283" customWidth="1"/>
    <col min="12547" max="12547" width="15.5703125" style="283" customWidth="1"/>
    <col min="12548" max="12548" width="9.5703125" style="283" bestFit="1" customWidth="1"/>
    <col min="12549" max="12549" width="12.7109375" style="283" customWidth="1"/>
    <col min="12550" max="12550" width="11.5703125" style="283" bestFit="1" customWidth="1"/>
    <col min="12551" max="12551" width="15" style="283" customWidth="1"/>
    <col min="12552" max="12552" width="10.140625" style="283" bestFit="1" customWidth="1"/>
    <col min="12553" max="12553" width="15.28515625" style="283" customWidth="1"/>
    <col min="12554" max="12555" width="11.5703125" style="283" bestFit="1" customWidth="1"/>
    <col min="12556" max="12797" width="9.140625" style="283"/>
    <col min="12798" max="12798" width="14.5703125" style="283" customWidth="1"/>
    <col min="12799" max="12799" width="57.140625" style="283" customWidth="1"/>
    <col min="12800" max="12800" width="7.140625" style="283" customWidth="1"/>
    <col min="12801" max="12801" width="10.7109375" style="283" customWidth="1"/>
    <col min="12802" max="12802" width="13" style="283" customWidth="1"/>
    <col min="12803" max="12803" width="15.5703125" style="283" customWidth="1"/>
    <col min="12804" max="12804" width="9.5703125" style="283" bestFit="1" customWidth="1"/>
    <col min="12805" max="12805" width="12.7109375" style="283" customWidth="1"/>
    <col min="12806" max="12806" width="11.5703125" style="283" bestFit="1" customWidth="1"/>
    <col min="12807" max="12807" width="15" style="283" customWidth="1"/>
    <col min="12808" max="12808" width="10.140625" style="283" bestFit="1" customWidth="1"/>
    <col min="12809" max="12809" width="15.28515625" style="283" customWidth="1"/>
    <col min="12810" max="12811" width="11.5703125" style="283" bestFit="1" customWidth="1"/>
    <col min="12812" max="13053" width="9.140625" style="283"/>
    <col min="13054" max="13054" width="14.5703125" style="283" customWidth="1"/>
    <col min="13055" max="13055" width="57.140625" style="283" customWidth="1"/>
    <col min="13056" max="13056" width="7.140625" style="283" customWidth="1"/>
    <col min="13057" max="13057" width="10.7109375" style="283" customWidth="1"/>
    <col min="13058" max="13058" width="13" style="283" customWidth="1"/>
    <col min="13059" max="13059" width="15.5703125" style="283" customWidth="1"/>
    <col min="13060" max="13060" width="9.5703125" style="283" bestFit="1" customWidth="1"/>
    <col min="13061" max="13061" width="12.7109375" style="283" customWidth="1"/>
    <col min="13062" max="13062" width="11.5703125" style="283" bestFit="1" customWidth="1"/>
    <col min="13063" max="13063" width="15" style="283" customWidth="1"/>
    <col min="13064" max="13064" width="10.140625" style="283" bestFit="1" customWidth="1"/>
    <col min="13065" max="13065" width="15.28515625" style="283" customWidth="1"/>
    <col min="13066" max="13067" width="11.5703125" style="283" bestFit="1" customWidth="1"/>
    <col min="13068" max="13309" width="9.140625" style="283"/>
    <col min="13310" max="13310" width="14.5703125" style="283" customWidth="1"/>
    <col min="13311" max="13311" width="57.140625" style="283" customWidth="1"/>
    <col min="13312" max="13312" width="7.140625" style="283" customWidth="1"/>
    <col min="13313" max="13313" width="10.7109375" style="283" customWidth="1"/>
    <col min="13314" max="13314" width="13" style="283" customWidth="1"/>
    <col min="13315" max="13315" width="15.5703125" style="283" customWidth="1"/>
    <col min="13316" max="13316" width="9.5703125" style="283" bestFit="1" customWidth="1"/>
    <col min="13317" max="13317" width="12.7109375" style="283" customWidth="1"/>
    <col min="13318" max="13318" width="11.5703125" style="283" bestFit="1" customWidth="1"/>
    <col min="13319" max="13319" width="15" style="283" customWidth="1"/>
    <col min="13320" max="13320" width="10.140625" style="283" bestFit="1" customWidth="1"/>
    <col min="13321" max="13321" width="15.28515625" style="283" customWidth="1"/>
    <col min="13322" max="13323" width="11.5703125" style="283" bestFit="1" customWidth="1"/>
    <col min="13324" max="13565" width="9.140625" style="283"/>
    <col min="13566" max="13566" width="14.5703125" style="283" customWidth="1"/>
    <col min="13567" max="13567" width="57.140625" style="283" customWidth="1"/>
    <col min="13568" max="13568" width="7.140625" style="283" customWidth="1"/>
    <col min="13569" max="13569" width="10.7109375" style="283" customWidth="1"/>
    <col min="13570" max="13570" width="13" style="283" customWidth="1"/>
    <col min="13571" max="13571" width="15.5703125" style="283" customWidth="1"/>
    <col min="13572" max="13572" width="9.5703125" style="283" bestFit="1" customWidth="1"/>
    <col min="13573" max="13573" width="12.7109375" style="283" customWidth="1"/>
    <col min="13574" max="13574" width="11.5703125" style="283" bestFit="1" customWidth="1"/>
    <col min="13575" max="13575" width="15" style="283" customWidth="1"/>
    <col min="13576" max="13576" width="10.140625" style="283" bestFit="1" customWidth="1"/>
    <col min="13577" max="13577" width="15.28515625" style="283" customWidth="1"/>
    <col min="13578" max="13579" width="11.5703125" style="283" bestFit="1" customWidth="1"/>
    <col min="13580" max="13821" width="9.140625" style="283"/>
    <col min="13822" max="13822" width="14.5703125" style="283" customWidth="1"/>
    <col min="13823" max="13823" width="57.140625" style="283" customWidth="1"/>
    <col min="13824" max="13824" width="7.140625" style="283" customWidth="1"/>
    <col min="13825" max="13825" width="10.7109375" style="283" customWidth="1"/>
    <col min="13826" max="13826" width="13" style="283" customWidth="1"/>
    <col min="13827" max="13827" width="15.5703125" style="283" customWidth="1"/>
    <col min="13828" max="13828" width="9.5703125" style="283" bestFit="1" customWidth="1"/>
    <col min="13829" max="13829" width="12.7109375" style="283" customWidth="1"/>
    <col min="13830" max="13830" width="11.5703125" style="283" bestFit="1" customWidth="1"/>
    <col min="13831" max="13831" width="15" style="283" customWidth="1"/>
    <col min="13832" max="13832" width="10.140625" style="283" bestFit="1" customWidth="1"/>
    <col min="13833" max="13833" width="15.28515625" style="283" customWidth="1"/>
    <col min="13834" max="13835" width="11.5703125" style="283" bestFit="1" customWidth="1"/>
    <col min="13836" max="14077" width="9.140625" style="283"/>
    <col min="14078" max="14078" width="14.5703125" style="283" customWidth="1"/>
    <col min="14079" max="14079" width="57.140625" style="283" customWidth="1"/>
    <col min="14080" max="14080" width="7.140625" style="283" customWidth="1"/>
    <col min="14081" max="14081" width="10.7109375" style="283" customWidth="1"/>
    <col min="14082" max="14082" width="13" style="283" customWidth="1"/>
    <col min="14083" max="14083" width="15.5703125" style="283" customWidth="1"/>
    <col min="14084" max="14084" width="9.5703125" style="283" bestFit="1" customWidth="1"/>
    <col min="14085" max="14085" width="12.7109375" style="283" customWidth="1"/>
    <col min="14086" max="14086" width="11.5703125" style="283" bestFit="1" customWidth="1"/>
    <col min="14087" max="14087" width="15" style="283" customWidth="1"/>
    <col min="14088" max="14088" width="10.140625" style="283" bestFit="1" customWidth="1"/>
    <col min="14089" max="14089" width="15.28515625" style="283" customWidth="1"/>
    <col min="14090" max="14091" width="11.5703125" style="283" bestFit="1" customWidth="1"/>
    <col min="14092" max="14333" width="9.140625" style="283"/>
    <col min="14334" max="14334" width="14.5703125" style="283" customWidth="1"/>
    <col min="14335" max="14335" width="57.140625" style="283" customWidth="1"/>
    <col min="14336" max="14336" width="7.140625" style="283" customWidth="1"/>
    <col min="14337" max="14337" width="10.7109375" style="283" customWidth="1"/>
    <col min="14338" max="14338" width="13" style="283" customWidth="1"/>
    <col min="14339" max="14339" width="15.5703125" style="283" customWidth="1"/>
    <col min="14340" max="14340" width="9.5703125" style="283" bestFit="1" customWidth="1"/>
    <col min="14341" max="14341" width="12.7109375" style="283" customWidth="1"/>
    <col min="14342" max="14342" width="11.5703125" style="283" bestFit="1" customWidth="1"/>
    <col min="14343" max="14343" width="15" style="283" customWidth="1"/>
    <col min="14344" max="14344" width="10.140625" style="283" bestFit="1" customWidth="1"/>
    <col min="14345" max="14345" width="15.28515625" style="283" customWidth="1"/>
    <col min="14346" max="14347" width="11.5703125" style="283" bestFit="1" customWidth="1"/>
    <col min="14348" max="14589" width="9.140625" style="283"/>
    <col min="14590" max="14590" width="14.5703125" style="283" customWidth="1"/>
    <col min="14591" max="14591" width="57.140625" style="283" customWidth="1"/>
    <col min="14592" max="14592" width="7.140625" style="283" customWidth="1"/>
    <col min="14593" max="14593" width="10.7109375" style="283" customWidth="1"/>
    <col min="14594" max="14594" width="13" style="283" customWidth="1"/>
    <col min="14595" max="14595" width="15.5703125" style="283" customWidth="1"/>
    <col min="14596" max="14596" width="9.5703125" style="283" bestFit="1" customWidth="1"/>
    <col min="14597" max="14597" width="12.7109375" style="283" customWidth="1"/>
    <col min="14598" max="14598" width="11.5703125" style="283" bestFit="1" customWidth="1"/>
    <col min="14599" max="14599" width="15" style="283" customWidth="1"/>
    <col min="14600" max="14600" width="10.140625" style="283" bestFit="1" customWidth="1"/>
    <col min="14601" max="14601" width="15.28515625" style="283" customWidth="1"/>
    <col min="14602" max="14603" width="11.5703125" style="283" bestFit="1" customWidth="1"/>
    <col min="14604" max="14845" width="9.140625" style="283"/>
    <col min="14846" max="14846" width="14.5703125" style="283" customWidth="1"/>
    <col min="14847" max="14847" width="57.140625" style="283" customWidth="1"/>
    <col min="14848" max="14848" width="7.140625" style="283" customWidth="1"/>
    <col min="14849" max="14849" width="10.7109375" style="283" customWidth="1"/>
    <col min="14850" max="14850" width="13" style="283" customWidth="1"/>
    <col min="14851" max="14851" width="15.5703125" style="283" customWidth="1"/>
    <col min="14852" max="14852" width="9.5703125" style="283" bestFit="1" customWidth="1"/>
    <col min="14853" max="14853" width="12.7109375" style="283" customWidth="1"/>
    <col min="14854" max="14854" width="11.5703125" style="283" bestFit="1" customWidth="1"/>
    <col min="14855" max="14855" width="15" style="283" customWidth="1"/>
    <col min="14856" max="14856" width="10.140625" style="283" bestFit="1" customWidth="1"/>
    <col min="14857" max="14857" width="15.28515625" style="283" customWidth="1"/>
    <col min="14858" max="14859" width="11.5703125" style="283" bestFit="1" customWidth="1"/>
    <col min="14860" max="15101" width="9.140625" style="283"/>
    <col min="15102" max="15102" width="14.5703125" style="283" customWidth="1"/>
    <col min="15103" max="15103" width="57.140625" style="283" customWidth="1"/>
    <col min="15104" max="15104" width="7.140625" style="283" customWidth="1"/>
    <col min="15105" max="15105" width="10.7109375" style="283" customWidth="1"/>
    <col min="15106" max="15106" width="13" style="283" customWidth="1"/>
    <col min="15107" max="15107" width="15.5703125" style="283" customWidth="1"/>
    <col min="15108" max="15108" width="9.5703125" style="283" bestFit="1" customWidth="1"/>
    <col min="15109" max="15109" width="12.7109375" style="283" customWidth="1"/>
    <col min="15110" max="15110" width="11.5703125" style="283" bestFit="1" customWidth="1"/>
    <col min="15111" max="15111" width="15" style="283" customWidth="1"/>
    <col min="15112" max="15112" width="10.140625" style="283" bestFit="1" customWidth="1"/>
    <col min="15113" max="15113" width="15.28515625" style="283" customWidth="1"/>
    <col min="15114" max="15115" width="11.5703125" style="283" bestFit="1" customWidth="1"/>
    <col min="15116" max="15357" width="9.140625" style="283"/>
    <col min="15358" max="15358" width="14.5703125" style="283" customWidth="1"/>
    <col min="15359" max="15359" width="57.140625" style="283" customWidth="1"/>
    <col min="15360" max="15360" width="7.140625" style="283" customWidth="1"/>
    <col min="15361" max="15361" width="10.7109375" style="283" customWidth="1"/>
    <col min="15362" max="15362" width="13" style="283" customWidth="1"/>
    <col min="15363" max="15363" width="15.5703125" style="283" customWidth="1"/>
    <col min="15364" max="15364" width="9.5703125" style="283" bestFit="1" customWidth="1"/>
    <col min="15365" max="15365" width="12.7109375" style="283" customWidth="1"/>
    <col min="15366" max="15366" width="11.5703125" style="283" bestFit="1" customWidth="1"/>
    <col min="15367" max="15367" width="15" style="283" customWidth="1"/>
    <col min="15368" max="15368" width="10.140625" style="283" bestFit="1" customWidth="1"/>
    <col min="15369" max="15369" width="15.28515625" style="283" customWidth="1"/>
    <col min="15370" max="15371" width="11.5703125" style="283" bestFit="1" customWidth="1"/>
    <col min="15372" max="15613" width="9.140625" style="283"/>
    <col min="15614" max="15614" width="14.5703125" style="283" customWidth="1"/>
    <col min="15615" max="15615" width="57.140625" style="283" customWidth="1"/>
    <col min="15616" max="15616" width="7.140625" style="283" customWidth="1"/>
    <col min="15617" max="15617" width="10.7109375" style="283" customWidth="1"/>
    <col min="15618" max="15618" width="13" style="283" customWidth="1"/>
    <col min="15619" max="15619" width="15.5703125" style="283" customWidth="1"/>
    <col min="15620" max="15620" width="9.5703125" style="283" bestFit="1" customWidth="1"/>
    <col min="15621" max="15621" width="12.7109375" style="283" customWidth="1"/>
    <col min="15622" max="15622" width="11.5703125" style="283" bestFit="1" customWidth="1"/>
    <col min="15623" max="15623" width="15" style="283" customWidth="1"/>
    <col min="15624" max="15624" width="10.140625" style="283" bestFit="1" customWidth="1"/>
    <col min="15625" max="15625" width="15.28515625" style="283" customWidth="1"/>
    <col min="15626" max="15627" width="11.5703125" style="283" bestFit="1" customWidth="1"/>
    <col min="15628" max="15869" width="9.140625" style="283"/>
    <col min="15870" max="15870" width="14.5703125" style="283" customWidth="1"/>
    <col min="15871" max="15871" width="57.140625" style="283" customWidth="1"/>
    <col min="15872" max="15872" width="7.140625" style="283" customWidth="1"/>
    <col min="15873" max="15873" width="10.7109375" style="283" customWidth="1"/>
    <col min="15874" max="15874" width="13" style="283" customWidth="1"/>
    <col min="15875" max="15875" width="15.5703125" style="283" customWidth="1"/>
    <col min="15876" max="15876" width="9.5703125" style="283" bestFit="1" customWidth="1"/>
    <col min="15877" max="15877" width="12.7109375" style="283" customWidth="1"/>
    <col min="15878" max="15878" width="11.5703125" style="283" bestFit="1" customWidth="1"/>
    <col min="15879" max="15879" width="15" style="283" customWidth="1"/>
    <col min="15880" max="15880" width="10.140625" style="283" bestFit="1" customWidth="1"/>
    <col min="15881" max="15881" width="15.28515625" style="283" customWidth="1"/>
    <col min="15882" max="15883" width="11.5703125" style="283" bestFit="1" customWidth="1"/>
    <col min="15884" max="16125" width="9.140625" style="283"/>
    <col min="16126" max="16126" width="14.5703125" style="283" customWidth="1"/>
    <col min="16127" max="16127" width="57.140625" style="283" customWidth="1"/>
    <col min="16128" max="16128" width="7.140625" style="283" customWidth="1"/>
    <col min="16129" max="16129" width="10.7109375" style="283" customWidth="1"/>
    <col min="16130" max="16130" width="13" style="283" customWidth="1"/>
    <col min="16131" max="16131" width="15.5703125" style="283" customWidth="1"/>
    <col min="16132" max="16132" width="9.5703125" style="283" bestFit="1" customWidth="1"/>
    <col min="16133" max="16133" width="12.7109375" style="283" customWidth="1"/>
    <col min="16134" max="16134" width="11.5703125" style="283" bestFit="1" customWidth="1"/>
    <col min="16135" max="16135" width="15" style="283" customWidth="1"/>
    <col min="16136" max="16136" width="10.140625" style="283" bestFit="1" customWidth="1"/>
    <col min="16137" max="16137" width="15.28515625" style="283" customWidth="1"/>
    <col min="16138" max="16139" width="11.5703125" style="283" bestFit="1" customWidth="1"/>
    <col min="16140" max="16384" width="9.140625" style="283"/>
  </cols>
  <sheetData>
    <row r="1" spans="1:13" ht="15" thickBot="1" x14ac:dyDescent="0.35">
      <c r="I1" s="620"/>
      <c r="J1" s="604"/>
    </row>
    <row r="2" spans="1:13" s="284" customFormat="1" ht="15" x14ac:dyDescent="0.25">
      <c r="A2" s="692" t="s">
        <v>87</v>
      </c>
      <c r="B2" s="693"/>
      <c r="C2" s="693"/>
      <c r="D2" s="693"/>
      <c r="E2" s="693"/>
      <c r="F2" s="693"/>
      <c r="G2" s="693"/>
      <c r="H2" s="693"/>
      <c r="I2" s="693"/>
      <c r="J2" s="694"/>
    </row>
    <row r="3" spans="1:13" s="284" customFormat="1" ht="16.5" x14ac:dyDescent="0.3">
      <c r="A3" s="286"/>
      <c r="B3" s="392"/>
      <c r="C3" s="392"/>
      <c r="D3" s="392"/>
      <c r="E3" s="547"/>
      <c r="F3" s="548"/>
      <c r="G3" s="621"/>
      <c r="H3" s="621"/>
      <c r="I3" s="622"/>
      <c r="J3" s="587"/>
    </row>
    <row r="4" spans="1:13" s="284" customFormat="1" ht="16.5" customHeight="1" x14ac:dyDescent="0.25">
      <c r="A4" s="287"/>
      <c r="B4" s="550"/>
      <c r="C4" s="551"/>
      <c r="D4" s="551"/>
      <c r="E4" s="551"/>
      <c r="F4" s="550"/>
      <c r="G4" s="623"/>
      <c r="H4" s="623"/>
      <c r="I4" s="624"/>
      <c r="J4" s="587"/>
    </row>
    <row r="5" spans="1:13" s="284" customFormat="1" ht="15" customHeight="1" x14ac:dyDescent="0.25">
      <c r="A5" s="288" t="s">
        <v>88</v>
      </c>
      <c r="B5" s="552" t="s">
        <v>346</v>
      </c>
      <c r="C5" s="551"/>
      <c r="D5" s="551"/>
      <c r="E5" s="551"/>
      <c r="F5" s="550"/>
      <c r="G5" s="623"/>
      <c r="H5" s="623"/>
      <c r="I5" s="624"/>
      <c r="J5" s="587"/>
    </row>
    <row r="6" spans="1:13" s="284" customFormat="1" ht="16.5" customHeight="1" x14ac:dyDescent="0.3">
      <c r="A6" s="289" t="s">
        <v>89</v>
      </c>
      <c r="B6" s="553" t="s">
        <v>520</v>
      </c>
      <c r="C6" s="551"/>
      <c r="D6" s="551"/>
      <c r="E6" s="549"/>
      <c r="F6" s="550"/>
      <c r="G6" s="623"/>
      <c r="H6" s="623"/>
      <c r="I6" s="624"/>
      <c r="J6" s="587"/>
    </row>
    <row r="7" spans="1:13" s="284" customFormat="1" ht="16.5" x14ac:dyDescent="0.3">
      <c r="A7" s="288" t="s">
        <v>90</v>
      </c>
      <c r="B7" s="552" t="s">
        <v>72</v>
      </c>
      <c r="C7" s="552"/>
      <c r="D7" s="552"/>
      <c r="E7" s="549"/>
      <c r="F7" s="550"/>
      <c r="G7" s="623"/>
      <c r="H7" s="623"/>
      <c r="I7" s="624"/>
      <c r="J7" s="587"/>
    </row>
    <row r="8" spans="1:13" s="284" customFormat="1" ht="16.5" customHeight="1" thickBot="1" x14ac:dyDescent="0.35">
      <c r="A8" s="588" t="s">
        <v>91</v>
      </c>
      <c r="B8" s="589" t="s">
        <v>521</v>
      </c>
      <c r="C8" s="590"/>
      <c r="D8" s="590"/>
      <c r="E8" s="591"/>
      <c r="F8" s="592"/>
      <c r="G8" s="703" t="s">
        <v>549</v>
      </c>
      <c r="H8" s="703"/>
      <c r="I8" s="703"/>
      <c r="J8" s="593"/>
    </row>
    <row r="9" spans="1:13" s="284" customFormat="1" ht="15" customHeight="1" x14ac:dyDescent="0.25">
      <c r="A9" s="698" t="s">
        <v>74</v>
      </c>
      <c r="B9" s="700" t="s">
        <v>92</v>
      </c>
      <c r="C9" s="701" t="s">
        <v>93</v>
      </c>
      <c r="D9" s="701" t="s">
        <v>94</v>
      </c>
      <c r="E9" s="704"/>
      <c r="F9" s="705"/>
      <c r="G9" s="705"/>
      <c r="H9" s="705"/>
      <c r="I9" s="705"/>
      <c r="J9" s="705"/>
    </row>
    <row r="10" spans="1:13" s="284" customFormat="1" ht="15" customHeight="1" x14ac:dyDescent="0.25">
      <c r="A10" s="699"/>
      <c r="B10" s="700"/>
      <c r="C10" s="702"/>
      <c r="D10" s="702"/>
      <c r="E10" s="706"/>
      <c r="F10" s="707"/>
      <c r="G10" s="707"/>
      <c r="H10" s="707"/>
      <c r="I10" s="707"/>
      <c r="J10" s="707"/>
    </row>
    <row r="11" spans="1:13" s="284" customFormat="1" ht="29.25" customHeight="1" x14ac:dyDescent="0.25">
      <c r="A11" s="699"/>
      <c r="B11" s="701"/>
      <c r="C11" s="702"/>
      <c r="D11" s="702"/>
      <c r="E11" s="455" t="s">
        <v>95</v>
      </c>
      <c r="F11" s="290" t="s">
        <v>96</v>
      </c>
      <c r="G11" s="625" t="s">
        <v>591</v>
      </c>
      <c r="H11" s="626" t="s">
        <v>592</v>
      </c>
      <c r="I11" s="625" t="s">
        <v>590</v>
      </c>
      <c r="J11" s="595" t="s">
        <v>593</v>
      </c>
    </row>
    <row r="12" spans="1:13" s="284" customFormat="1" ht="15" x14ac:dyDescent="0.25">
      <c r="A12" s="414" t="s">
        <v>1</v>
      </c>
      <c r="B12" s="682" t="s">
        <v>601</v>
      </c>
      <c r="C12" s="683"/>
      <c r="D12" s="683"/>
      <c r="E12" s="683"/>
      <c r="F12" s="683"/>
      <c r="G12" s="683"/>
      <c r="H12" s="683"/>
      <c r="I12" s="684"/>
      <c r="J12" s="596"/>
    </row>
    <row r="13" spans="1:13" s="284" customFormat="1" ht="27" x14ac:dyDescent="0.25">
      <c r="A13" s="414" t="s">
        <v>86</v>
      </c>
      <c r="B13" s="294" t="s">
        <v>98</v>
      </c>
      <c r="C13" s="294" t="s">
        <v>597</v>
      </c>
      <c r="D13" s="617" t="str">
        <f>CPU!B266</f>
        <v>Administração e Controle - Resp. Técnico (Engenheiro Civil)</v>
      </c>
      <c r="E13" s="380" t="s">
        <v>595</v>
      </c>
      <c r="F13" s="618">
        <v>3</v>
      </c>
      <c r="G13" s="627">
        <f>CPU!F291</f>
        <v>6402.88</v>
      </c>
      <c r="H13" s="631">
        <f>G13*1.213</f>
        <v>7766.6934400000009</v>
      </c>
      <c r="I13" s="632">
        <f>ROUND(F13*G13,2)</f>
        <v>19208.64</v>
      </c>
      <c r="J13" s="605">
        <f>ROUND((F13*H13),2)</f>
        <v>23300.080000000002</v>
      </c>
    </row>
    <row r="14" spans="1:13" s="284" customFormat="1" ht="15" x14ac:dyDescent="0.25">
      <c r="A14" s="670" t="s">
        <v>596</v>
      </c>
      <c r="B14" s="671"/>
      <c r="C14" s="671"/>
      <c r="D14" s="671"/>
      <c r="E14" s="671"/>
      <c r="F14" s="671"/>
      <c r="G14" s="671"/>
      <c r="H14" s="628"/>
      <c r="I14" s="629">
        <f>SUM(I13)</f>
        <v>19208.64</v>
      </c>
      <c r="J14" s="598">
        <f>SUM(J13)</f>
        <v>23300.080000000002</v>
      </c>
    </row>
    <row r="15" spans="1:13" s="292" customFormat="1" ht="15" x14ac:dyDescent="0.2">
      <c r="A15" s="291" t="s">
        <v>103</v>
      </c>
      <c r="B15" s="682" t="s">
        <v>97</v>
      </c>
      <c r="C15" s="683"/>
      <c r="D15" s="683"/>
      <c r="E15" s="683"/>
      <c r="F15" s="683"/>
      <c r="G15" s="683"/>
      <c r="H15" s="683"/>
      <c r="I15" s="684"/>
      <c r="J15" s="596"/>
      <c r="M15" s="586"/>
    </row>
    <row r="16" spans="1:13" s="297" customFormat="1" ht="15" x14ac:dyDescent="0.2">
      <c r="A16" s="293" t="s">
        <v>105</v>
      </c>
      <c r="B16" s="294" t="s">
        <v>98</v>
      </c>
      <c r="C16" s="294" t="s">
        <v>305</v>
      </c>
      <c r="D16" s="295" t="s">
        <v>99</v>
      </c>
      <c r="E16" s="294" t="s">
        <v>100</v>
      </c>
      <c r="F16" s="296">
        <f>'MEMORIA CALC.'!D22</f>
        <v>6</v>
      </c>
      <c r="G16" s="630">
        <f>CPU!F41</f>
        <v>377.46</v>
      </c>
      <c r="H16" s="631">
        <f>G16*1.213</f>
        <v>457.85898000000003</v>
      </c>
      <c r="I16" s="632">
        <f>ROUND(F16*G16,2)</f>
        <v>2264.7600000000002</v>
      </c>
      <c r="J16" s="605">
        <f>ROUND((F16*H16),2)</f>
        <v>2747.15</v>
      </c>
    </row>
    <row r="17" spans="1:16" s="297" customFormat="1" ht="38.25" customHeight="1" x14ac:dyDescent="0.2">
      <c r="A17" s="293" t="s">
        <v>107</v>
      </c>
      <c r="B17" s="294" t="s">
        <v>98</v>
      </c>
      <c r="C17" s="294">
        <v>93584</v>
      </c>
      <c r="D17" s="295" t="s">
        <v>101</v>
      </c>
      <c r="E17" s="294" t="s">
        <v>100</v>
      </c>
      <c r="F17" s="296">
        <f>'MEMORIA CALC.'!H27</f>
        <v>6.25</v>
      </c>
      <c r="G17" s="630">
        <v>598.79999999999995</v>
      </c>
      <c r="H17" s="631">
        <f>G17*1.213</f>
        <v>726.34439999999995</v>
      </c>
      <c r="I17" s="632">
        <f>ROUND(F17*G17,2)</f>
        <v>3742.5</v>
      </c>
      <c r="J17" s="605">
        <f>ROUND((F17*H17),2)</f>
        <v>4539.6499999999996</v>
      </c>
    </row>
    <row r="18" spans="1:16" s="298" customFormat="1" ht="15" x14ac:dyDescent="0.2">
      <c r="A18" s="670" t="s">
        <v>102</v>
      </c>
      <c r="B18" s="671"/>
      <c r="C18" s="671"/>
      <c r="D18" s="671"/>
      <c r="E18" s="671"/>
      <c r="F18" s="671"/>
      <c r="G18" s="671"/>
      <c r="H18" s="628"/>
      <c r="I18" s="629">
        <f>SUM(I16:I17)</f>
        <v>6007.26</v>
      </c>
      <c r="J18" s="598">
        <f>SUM(J16:J17)</f>
        <v>7286.7999999999993</v>
      </c>
    </row>
    <row r="19" spans="1:16" s="292" customFormat="1" ht="15" customHeight="1" x14ac:dyDescent="0.2">
      <c r="A19" s="299" t="s">
        <v>120</v>
      </c>
      <c r="B19" s="695" t="s">
        <v>104</v>
      </c>
      <c r="C19" s="695"/>
      <c r="D19" s="695"/>
      <c r="E19" s="695"/>
      <c r="F19" s="695"/>
      <c r="G19" s="695"/>
      <c r="H19" s="696"/>
      <c r="I19" s="697"/>
      <c r="J19" s="596"/>
    </row>
    <row r="20" spans="1:16" s="297" customFormat="1" ht="27" x14ac:dyDescent="0.2">
      <c r="A20" s="293" t="s">
        <v>122</v>
      </c>
      <c r="B20" s="294" t="s">
        <v>98</v>
      </c>
      <c r="C20" s="294">
        <v>97662</v>
      </c>
      <c r="D20" s="300" t="s">
        <v>106</v>
      </c>
      <c r="E20" s="294" t="s">
        <v>8</v>
      </c>
      <c r="F20" s="301">
        <f>'MEMORIA CALC.'!D49</f>
        <v>54.150000000000006</v>
      </c>
      <c r="G20" s="630">
        <v>44.82</v>
      </c>
      <c r="H20" s="631">
        <f>G20*1.213</f>
        <v>54.366660000000003</v>
      </c>
      <c r="I20" s="632">
        <f t="shared" ref="I20:I28" si="0">ROUND(F20*G20,2)</f>
        <v>2427</v>
      </c>
      <c r="J20" s="605">
        <f>ROUND((F20*H20),2)</f>
        <v>2943.95</v>
      </c>
    </row>
    <row r="21" spans="1:16" s="297" customFormat="1" ht="24" customHeight="1" x14ac:dyDescent="0.2">
      <c r="A21" s="293" t="s">
        <v>124</v>
      </c>
      <c r="B21" s="294" t="s">
        <v>98</v>
      </c>
      <c r="C21" s="294">
        <v>97652</v>
      </c>
      <c r="D21" s="430" t="s">
        <v>109</v>
      </c>
      <c r="E21" s="302" t="s">
        <v>8</v>
      </c>
      <c r="F21" s="301">
        <v>10</v>
      </c>
      <c r="G21" s="630">
        <v>144.22</v>
      </c>
      <c r="H21" s="631">
        <f>G21*1.213</f>
        <v>174.93886000000001</v>
      </c>
      <c r="I21" s="632">
        <f t="shared" si="0"/>
        <v>1442.2</v>
      </c>
      <c r="J21" s="605">
        <f>ROUND((F21*H21),2)</f>
        <v>1749.39</v>
      </c>
    </row>
    <row r="22" spans="1:16" s="297" customFormat="1" ht="15" x14ac:dyDescent="0.2">
      <c r="A22" s="293" t="s">
        <v>604</v>
      </c>
      <c r="B22" s="294" t="s">
        <v>98</v>
      </c>
      <c r="C22" s="294">
        <v>97649</v>
      </c>
      <c r="D22" s="295" t="s">
        <v>112</v>
      </c>
      <c r="E22" s="302" t="s">
        <v>100</v>
      </c>
      <c r="F22" s="301">
        <f>'MEMORIA CALC.'!D66</f>
        <v>245.56</v>
      </c>
      <c r="G22" s="630">
        <v>3.3</v>
      </c>
      <c r="H22" s="631">
        <f t="shared" ref="H22:H28" si="1">G22*1.213</f>
        <v>4.0029000000000003</v>
      </c>
      <c r="I22" s="632">
        <f t="shared" si="0"/>
        <v>810.35</v>
      </c>
      <c r="J22" s="605">
        <f t="shared" ref="J22:J28" si="2">ROUND((F22*H22),2)</f>
        <v>982.95</v>
      </c>
    </row>
    <row r="23" spans="1:16" s="297" customFormat="1" ht="15" x14ac:dyDescent="0.2">
      <c r="A23" s="293" t="s">
        <v>605</v>
      </c>
      <c r="B23" s="294" t="s">
        <v>98</v>
      </c>
      <c r="C23" s="294">
        <v>97634</v>
      </c>
      <c r="D23" s="295" t="s">
        <v>314</v>
      </c>
      <c r="E23" s="302" t="s">
        <v>100</v>
      </c>
      <c r="F23" s="301">
        <f>'MEMORIA CALC.'!D84</f>
        <v>211.59999999999997</v>
      </c>
      <c r="G23" s="630">
        <v>9.99</v>
      </c>
      <c r="H23" s="631">
        <f t="shared" si="1"/>
        <v>12.117870000000002</v>
      </c>
      <c r="I23" s="632">
        <f t="shared" si="0"/>
        <v>2113.88</v>
      </c>
      <c r="J23" s="605">
        <f t="shared" si="2"/>
        <v>2564.14</v>
      </c>
    </row>
    <row r="24" spans="1:16" s="297" customFormat="1" ht="15" x14ac:dyDescent="0.2">
      <c r="A24" s="293" t="s">
        <v>606</v>
      </c>
      <c r="B24" s="294" t="s">
        <v>98</v>
      </c>
      <c r="C24" s="294">
        <v>97633</v>
      </c>
      <c r="D24" s="295" t="s">
        <v>310</v>
      </c>
      <c r="E24" s="302" t="s">
        <v>100</v>
      </c>
      <c r="F24" s="301">
        <f>'MEMORIA CALC.'!D103</f>
        <v>99.759999999999991</v>
      </c>
      <c r="G24" s="630">
        <v>18.059999999999999</v>
      </c>
      <c r="H24" s="631">
        <f t="shared" si="1"/>
        <v>21.906780000000001</v>
      </c>
      <c r="I24" s="632">
        <f t="shared" ref="I24" si="3">ROUND(F24*G24,2)</f>
        <v>1801.67</v>
      </c>
      <c r="J24" s="605">
        <f t="shared" si="2"/>
        <v>2185.42</v>
      </c>
    </row>
    <row r="25" spans="1:16" s="297" customFormat="1" ht="27" x14ac:dyDescent="0.2">
      <c r="A25" s="293" t="s">
        <v>607</v>
      </c>
      <c r="B25" s="294" t="s">
        <v>98</v>
      </c>
      <c r="C25" s="294">
        <v>97644</v>
      </c>
      <c r="D25" s="295" t="s">
        <v>318</v>
      </c>
      <c r="E25" s="302" t="s">
        <v>100</v>
      </c>
      <c r="F25" s="301">
        <f>'MEMORIA CALC.'!H112</f>
        <v>8.82</v>
      </c>
      <c r="G25" s="630">
        <v>7.18</v>
      </c>
      <c r="H25" s="631">
        <f t="shared" si="1"/>
        <v>8.709340000000001</v>
      </c>
      <c r="I25" s="632">
        <f t="shared" si="0"/>
        <v>63.33</v>
      </c>
      <c r="J25" s="605">
        <f t="shared" si="2"/>
        <v>76.819999999999993</v>
      </c>
    </row>
    <row r="26" spans="1:16" s="297" customFormat="1" ht="27" x14ac:dyDescent="0.2">
      <c r="A26" s="293" t="s">
        <v>608</v>
      </c>
      <c r="B26" s="294" t="s">
        <v>98</v>
      </c>
      <c r="C26" s="294">
        <v>97645</v>
      </c>
      <c r="D26" s="295" t="s">
        <v>319</v>
      </c>
      <c r="E26" s="302" t="s">
        <v>8</v>
      </c>
      <c r="F26" s="301">
        <f>'MEMORIA CALC.'!D124</f>
        <v>25.98</v>
      </c>
      <c r="G26" s="630">
        <v>24.63</v>
      </c>
      <c r="H26" s="631">
        <f t="shared" si="1"/>
        <v>29.876190000000001</v>
      </c>
      <c r="I26" s="632">
        <f t="shared" si="0"/>
        <v>639.89</v>
      </c>
      <c r="J26" s="605">
        <f t="shared" si="2"/>
        <v>776.18</v>
      </c>
    </row>
    <row r="27" spans="1:16" s="297" customFormat="1" ht="15" x14ac:dyDescent="0.2">
      <c r="A27" s="293" t="s">
        <v>609</v>
      </c>
      <c r="B27" s="294" t="s">
        <v>98</v>
      </c>
      <c r="C27" s="294">
        <v>97640</v>
      </c>
      <c r="D27" s="295" t="s">
        <v>320</v>
      </c>
      <c r="E27" s="302" t="s">
        <v>8</v>
      </c>
      <c r="F27" s="301">
        <f>'MEMORIA CALC.'!D140</f>
        <v>199.51999999999998</v>
      </c>
      <c r="G27" s="630">
        <v>1.37</v>
      </c>
      <c r="H27" s="631">
        <f t="shared" si="1"/>
        <v>1.6618100000000002</v>
      </c>
      <c r="I27" s="632">
        <f t="shared" si="0"/>
        <v>273.33999999999997</v>
      </c>
      <c r="J27" s="605">
        <f t="shared" si="2"/>
        <v>331.56</v>
      </c>
    </row>
    <row r="28" spans="1:16" s="297" customFormat="1" ht="27" x14ac:dyDescent="0.2">
      <c r="A28" s="293" t="s">
        <v>610</v>
      </c>
      <c r="B28" s="294" t="s">
        <v>98</v>
      </c>
      <c r="C28" s="294">
        <v>72897</v>
      </c>
      <c r="D28" s="295" t="s">
        <v>118</v>
      </c>
      <c r="E28" s="302" t="s">
        <v>16</v>
      </c>
      <c r="F28" s="301">
        <f>'MEMORIA CALC.'!D148</f>
        <v>8.1225000000000005</v>
      </c>
      <c r="G28" s="630">
        <v>20.43</v>
      </c>
      <c r="H28" s="631">
        <f t="shared" si="1"/>
        <v>24.781590000000001</v>
      </c>
      <c r="I28" s="632">
        <f t="shared" si="0"/>
        <v>165.94</v>
      </c>
      <c r="J28" s="605">
        <f t="shared" si="2"/>
        <v>201.29</v>
      </c>
    </row>
    <row r="29" spans="1:16" s="298" customFormat="1" ht="15" customHeight="1" x14ac:dyDescent="0.2">
      <c r="A29" s="670" t="s">
        <v>501</v>
      </c>
      <c r="B29" s="671"/>
      <c r="C29" s="671"/>
      <c r="D29" s="671"/>
      <c r="E29" s="671"/>
      <c r="F29" s="671"/>
      <c r="G29" s="671"/>
      <c r="H29" s="628"/>
      <c r="I29" s="629">
        <f>SUM(I20:I28)</f>
        <v>9737.6</v>
      </c>
      <c r="J29" s="598">
        <f>SUM(J20:J28)</f>
        <v>11811.7</v>
      </c>
    </row>
    <row r="30" spans="1:16" s="236" customFormat="1" ht="13.5" x14ac:dyDescent="0.25">
      <c r="A30" s="291" t="s">
        <v>126</v>
      </c>
      <c r="B30" s="682" t="s">
        <v>121</v>
      </c>
      <c r="C30" s="683"/>
      <c r="D30" s="683"/>
      <c r="E30" s="683"/>
      <c r="F30" s="683"/>
      <c r="G30" s="683"/>
      <c r="H30" s="683"/>
      <c r="I30" s="684"/>
      <c r="J30" s="599"/>
    </row>
    <row r="31" spans="1:16" s="236" customFormat="1" ht="15" x14ac:dyDescent="0.25">
      <c r="A31" s="293" t="s">
        <v>534</v>
      </c>
      <c r="B31" s="294" t="s">
        <v>98</v>
      </c>
      <c r="C31" s="294">
        <v>93358</v>
      </c>
      <c r="D31" s="295" t="s">
        <v>123</v>
      </c>
      <c r="E31" s="302" t="s">
        <v>16</v>
      </c>
      <c r="F31" s="301">
        <f>'MEMORIA CALC.'!D175</f>
        <v>12.96</v>
      </c>
      <c r="G31" s="630">
        <v>67.010000000000005</v>
      </c>
      <c r="H31" s="631">
        <f t="shared" ref="H31:H32" si="4">G31*1.213</f>
        <v>81.283130000000014</v>
      </c>
      <c r="I31" s="632">
        <f>ROUND(F31*G31,2)</f>
        <v>868.45</v>
      </c>
      <c r="J31" s="605">
        <f t="shared" ref="J31:J32" si="5">ROUND((F31*H31),2)</f>
        <v>1053.43</v>
      </c>
    </row>
    <row r="32" spans="1:16" s="236" customFormat="1" ht="27" x14ac:dyDescent="0.25">
      <c r="A32" s="293" t="s">
        <v>128</v>
      </c>
      <c r="B32" s="294" t="s">
        <v>98</v>
      </c>
      <c r="C32" s="294">
        <v>93382</v>
      </c>
      <c r="D32" s="295" t="s">
        <v>125</v>
      </c>
      <c r="E32" s="302" t="s">
        <v>16</v>
      </c>
      <c r="F32" s="301">
        <f>'MEMORIA CALC.'!D207</f>
        <v>7.5000000000000018</v>
      </c>
      <c r="G32" s="630">
        <v>26.3</v>
      </c>
      <c r="H32" s="631">
        <f t="shared" si="4"/>
        <v>31.901900000000001</v>
      </c>
      <c r="I32" s="632">
        <f>ROUND(F32*G32,2)</f>
        <v>197.25</v>
      </c>
      <c r="J32" s="605">
        <f t="shared" si="5"/>
        <v>239.26</v>
      </c>
      <c r="P32" s="578"/>
    </row>
    <row r="33" spans="1:19" s="305" customFormat="1" ht="13.5" x14ac:dyDescent="0.25">
      <c r="A33" s="664" t="s">
        <v>119</v>
      </c>
      <c r="B33" s="665"/>
      <c r="C33" s="665"/>
      <c r="D33" s="665"/>
      <c r="E33" s="665"/>
      <c r="F33" s="665"/>
      <c r="G33" s="665"/>
      <c r="H33" s="633"/>
      <c r="I33" s="634">
        <f>SUM(I31:I32)</f>
        <v>1065.7</v>
      </c>
      <c r="J33" s="600">
        <f>SUM(J31:J32)</f>
        <v>1292.69</v>
      </c>
      <c r="P33" s="579"/>
    </row>
    <row r="34" spans="1:19" s="236" customFormat="1" ht="13.5" x14ac:dyDescent="0.25">
      <c r="A34" s="291" t="s">
        <v>146</v>
      </c>
      <c r="B34" s="685" t="s">
        <v>127</v>
      </c>
      <c r="C34" s="686"/>
      <c r="D34" s="686"/>
      <c r="E34" s="686"/>
      <c r="F34" s="686"/>
      <c r="G34" s="686"/>
      <c r="H34" s="686"/>
      <c r="I34" s="687"/>
      <c r="J34" s="599"/>
      <c r="P34" s="578"/>
    </row>
    <row r="35" spans="1:19" s="307" customFormat="1" ht="27" x14ac:dyDescent="0.2">
      <c r="A35" s="293" t="s">
        <v>148</v>
      </c>
      <c r="B35" s="294" t="s">
        <v>98</v>
      </c>
      <c r="C35" s="294">
        <v>95240</v>
      </c>
      <c r="D35" s="306" t="s">
        <v>129</v>
      </c>
      <c r="E35" s="302" t="s">
        <v>8</v>
      </c>
      <c r="F35" s="301">
        <f>'MEMORIA CALC.'!D224</f>
        <v>5.8550000000000004</v>
      </c>
      <c r="G35" s="630">
        <v>16.64</v>
      </c>
      <c r="H35" s="631">
        <f t="shared" ref="H35:H45" si="6">G35*1.213</f>
        <v>20.184320000000003</v>
      </c>
      <c r="I35" s="632">
        <f t="shared" ref="I35:I45" si="7">ROUND(F35*G35,2)</f>
        <v>97.43</v>
      </c>
      <c r="J35" s="605">
        <f t="shared" ref="J35:J45" si="8">ROUND((F35*H35),2)</f>
        <v>118.18</v>
      </c>
      <c r="O35" s="21"/>
      <c r="P35" s="580"/>
      <c r="Q35" s="21"/>
      <c r="R35" s="21"/>
      <c r="S35" s="21"/>
    </row>
    <row r="36" spans="1:19" s="307" customFormat="1" ht="40.5" x14ac:dyDescent="0.2">
      <c r="A36" s="293" t="s">
        <v>149</v>
      </c>
      <c r="B36" s="294" t="s">
        <v>98</v>
      </c>
      <c r="C36" s="294">
        <v>96542</v>
      </c>
      <c r="D36" s="306" t="s">
        <v>130</v>
      </c>
      <c r="E36" s="302" t="s">
        <v>8</v>
      </c>
      <c r="F36" s="301">
        <f>'MEMORIA CALC.'!D231</f>
        <v>33.76</v>
      </c>
      <c r="G36" s="630">
        <v>64.290000000000006</v>
      </c>
      <c r="H36" s="631">
        <f t="shared" si="6"/>
        <v>77.983770000000007</v>
      </c>
      <c r="I36" s="632">
        <f t="shared" si="7"/>
        <v>2170.4299999999998</v>
      </c>
      <c r="J36" s="605">
        <f t="shared" si="8"/>
        <v>2632.73</v>
      </c>
      <c r="O36" s="21"/>
      <c r="P36" s="580"/>
      <c r="Q36" s="21"/>
      <c r="R36" s="21"/>
      <c r="S36" s="21"/>
    </row>
    <row r="37" spans="1:19" s="307" customFormat="1" ht="27" x14ac:dyDescent="0.2">
      <c r="A37" s="293" t="s">
        <v>151</v>
      </c>
      <c r="B37" s="294" t="s">
        <v>98</v>
      </c>
      <c r="C37" s="294">
        <v>92269</v>
      </c>
      <c r="D37" s="306" t="s">
        <v>131</v>
      </c>
      <c r="E37" s="302" t="s">
        <v>8</v>
      </c>
      <c r="F37" s="301">
        <f>'MEMORIA CALC.'!D237</f>
        <v>33.099999999999994</v>
      </c>
      <c r="G37" s="630">
        <v>87.28</v>
      </c>
      <c r="H37" s="631">
        <f t="shared" si="6"/>
        <v>105.87064000000001</v>
      </c>
      <c r="I37" s="632">
        <f t="shared" si="7"/>
        <v>2888.97</v>
      </c>
      <c r="J37" s="605">
        <f t="shared" si="8"/>
        <v>3504.32</v>
      </c>
      <c r="O37" s="21"/>
      <c r="P37" s="580"/>
      <c r="Q37" s="21"/>
      <c r="R37" s="21"/>
      <c r="S37" s="21"/>
    </row>
    <row r="38" spans="1:19" s="307" customFormat="1" ht="54" x14ac:dyDescent="0.2">
      <c r="A38" s="293" t="s">
        <v>152</v>
      </c>
      <c r="B38" s="294" t="s">
        <v>98</v>
      </c>
      <c r="C38" s="294">
        <v>92775</v>
      </c>
      <c r="D38" s="300" t="s">
        <v>132</v>
      </c>
      <c r="E38" s="294" t="s">
        <v>44</v>
      </c>
      <c r="F38" s="301">
        <f>'MEMORIA CALC.'!D244</f>
        <v>64.37</v>
      </c>
      <c r="G38" s="635">
        <v>15.79</v>
      </c>
      <c r="H38" s="631">
        <f t="shared" si="6"/>
        <v>19.153269999999999</v>
      </c>
      <c r="I38" s="632">
        <f t="shared" si="7"/>
        <v>1016.4</v>
      </c>
      <c r="J38" s="605">
        <f t="shared" si="8"/>
        <v>1232.9000000000001</v>
      </c>
      <c r="O38" s="21"/>
      <c r="P38" s="580"/>
      <c r="Q38" s="21"/>
      <c r="R38" s="21"/>
      <c r="S38" s="21"/>
    </row>
    <row r="39" spans="1:19" s="307" customFormat="1" ht="54" x14ac:dyDescent="0.2">
      <c r="A39" s="293" t="s">
        <v>154</v>
      </c>
      <c r="B39" s="294" t="s">
        <v>98</v>
      </c>
      <c r="C39" s="303">
        <v>92777</v>
      </c>
      <c r="D39" s="300" t="s">
        <v>135</v>
      </c>
      <c r="E39" s="294" t="s">
        <v>44</v>
      </c>
      <c r="F39" s="301">
        <f>'MEMORIA CALC.'!D251</f>
        <v>75.36999999999999</v>
      </c>
      <c r="G39" s="636">
        <v>13.05</v>
      </c>
      <c r="H39" s="631">
        <f t="shared" si="6"/>
        <v>15.829650000000003</v>
      </c>
      <c r="I39" s="632">
        <f t="shared" si="7"/>
        <v>983.58</v>
      </c>
      <c r="J39" s="605">
        <f t="shared" si="8"/>
        <v>1193.08</v>
      </c>
      <c r="O39" s="21"/>
      <c r="P39" s="580"/>
      <c r="Q39" s="21"/>
      <c r="R39" s="21"/>
      <c r="S39" s="21"/>
    </row>
    <row r="40" spans="1:19" s="236" customFormat="1" ht="54" x14ac:dyDescent="0.25">
      <c r="A40" s="293" t="s">
        <v>155</v>
      </c>
      <c r="B40" s="294" t="s">
        <v>98</v>
      </c>
      <c r="C40" s="294">
        <v>92778</v>
      </c>
      <c r="D40" s="306" t="s">
        <v>137</v>
      </c>
      <c r="E40" s="302" t="s">
        <v>44</v>
      </c>
      <c r="F40" s="301">
        <f>'MEMORIA CALC.'!D259</f>
        <v>267.27999999999997</v>
      </c>
      <c r="G40" s="630">
        <v>11.42</v>
      </c>
      <c r="H40" s="631">
        <f t="shared" si="6"/>
        <v>13.852460000000001</v>
      </c>
      <c r="I40" s="632">
        <f t="shared" si="7"/>
        <v>3052.34</v>
      </c>
      <c r="J40" s="605">
        <f t="shared" si="8"/>
        <v>3702.49</v>
      </c>
      <c r="P40" s="578"/>
    </row>
    <row r="41" spans="1:19" s="236" customFormat="1" ht="54" x14ac:dyDescent="0.25">
      <c r="A41" s="293" t="s">
        <v>156</v>
      </c>
      <c r="B41" s="294" t="s">
        <v>98</v>
      </c>
      <c r="C41" s="294">
        <v>92779</v>
      </c>
      <c r="D41" s="306" t="s">
        <v>338</v>
      </c>
      <c r="E41" s="302" t="s">
        <v>44</v>
      </c>
      <c r="F41" s="301">
        <f>'MEMORIA CALC.'!D267</f>
        <v>131.17000000000002</v>
      </c>
      <c r="G41" s="630">
        <v>9.5</v>
      </c>
      <c r="H41" s="631">
        <f t="shared" si="6"/>
        <v>11.5235</v>
      </c>
      <c r="I41" s="632">
        <f t="shared" ref="I41:I42" si="9">ROUND(F41*G41,2)</f>
        <v>1246.1199999999999</v>
      </c>
      <c r="J41" s="605">
        <f t="shared" si="8"/>
        <v>1511.54</v>
      </c>
      <c r="P41" s="581"/>
    </row>
    <row r="42" spans="1:19" s="236" customFormat="1" ht="54" x14ac:dyDescent="0.25">
      <c r="A42" s="293" t="s">
        <v>157</v>
      </c>
      <c r="B42" s="294" t="s">
        <v>98</v>
      </c>
      <c r="C42" s="294">
        <v>92780</v>
      </c>
      <c r="D42" s="306" t="s">
        <v>341</v>
      </c>
      <c r="E42" s="302" t="s">
        <v>44</v>
      </c>
      <c r="F42" s="301">
        <f>'MEMORIA CALC.'!D275</f>
        <v>48.73</v>
      </c>
      <c r="G42" s="630">
        <v>8.7899999999999991</v>
      </c>
      <c r="H42" s="631">
        <f t="shared" si="6"/>
        <v>10.662269999999999</v>
      </c>
      <c r="I42" s="632">
        <f t="shared" si="9"/>
        <v>428.34</v>
      </c>
      <c r="J42" s="605">
        <f t="shared" si="8"/>
        <v>519.57000000000005</v>
      </c>
    </row>
    <row r="43" spans="1:19" s="236" customFormat="1" ht="40.5" x14ac:dyDescent="0.25">
      <c r="A43" s="293" t="s">
        <v>158</v>
      </c>
      <c r="B43" s="294" t="s">
        <v>98</v>
      </c>
      <c r="C43" s="294">
        <v>94965</v>
      </c>
      <c r="D43" s="306" t="s">
        <v>139</v>
      </c>
      <c r="E43" s="302" t="s">
        <v>16</v>
      </c>
      <c r="F43" s="301">
        <f>'MEMORIA CALC.'!D283</f>
        <v>4.96</v>
      </c>
      <c r="G43" s="630">
        <v>485.48</v>
      </c>
      <c r="H43" s="631">
        <f t="shared" si="6"/>
        <v>588.88724000000002</v>
      </c>
      <c r="I43" s="632">
        <f t="shared" si="7"/>
        <v>2407.98</v>
      </c>
      <c r="J43" s="605">
        <f t="shared" si="8"/>
        <v>2920.88</v>
      </c>
    </row>
    <row r="44" spans="1:19" s="236" customFormat="1" ht="27" x14ac:dyDescent="0.25">
      <c r="A44" s="293" t="s">
        <v>345</v>
      </c>
      <c r="B44" s="294" t="s">
        <v>98</v>
      </c>
      <c r="C44" s="294">
        <v>92873</v>
      </c>
      <c r="D44" s="306" t="s">
        <v>141</v>
      </c>
      <c r="E44" s="302" t="s">
        <v>16</v>
      </c>
      <c r="F44" s="301">
        <f>'MEMORIA CALC.'!D290</f>
        <v>4.96</v>
      </c>
      <c r="G44" s="630">
        <v>172.79</v>
      </c>
      <c r="H44" s="631">
        <f t="shared" si="6"/>
        <v>209.59426999999999</v>
      </c>
      <c r="I44" s="632">
        <f t="shared" si="7"/>
        <v>857.04</v>
      </c>
      <c r="J44" s="605">
        <f t="shared" si="8"/>
        <v>1039.5899999999999</v>
      </c>
    </row>
    <row r="45" spans="1:19" s="236" customFormat="1" ht="27" x14ac:dyDescent="0.25">
      <c r="A45" s="293" t="s">
        <v>611</v>
      </c>
      <c r="B45" s="294" t="s">
        <v>98</v>
      </c>
      <c r="C45" s="294" t="s">
        <v>482</v>
      </c>
      <c r="D45" s="419" t="s">
        <v>143</v>
      </c>
      <c r="E45" s="302" t="s">
        <v>8</v>
      </c>
      <c r="F45" s="301">
        <f>'MEMORIA CALC.'!D295</f>
        <v>37.880000000000003</v>
      </c>
      <c r="G45" s="630">
        <f>CPU!F73</f>
        <v>10.77</v>
      </c>
      <c r="H45" s="631">
        <f t="shared" si="6"/>
        <v>13.06401</v>
      </c>
      <c r="I45" s="632">
        <f t="shared" si="7"/>
        <v>407.97</v>
      </c>
      <c r="J45" s="605">
        <f t="shared" si="8"/>
        <v>494.86</v>
      </c>
    </row>
    <row r="46" spans="1:19" s="305" customFormat="1" ht="13.5" x14ac:dyDescent="0.25">
      <c r="A46" s="664" t="s">
        <v>145</v>
      </c>
      <c r="B46" s="665"/>
      <c r="C46" s="665"/>
      <c r="D46" s="665"/>
      <c r="E46" s="665"/>
      <c r="F46" s="665"/>
      <c r="G46" s="665"/>
      <c r="H46" s="633"/>
      <c r="I46" s="629">
        <f>SUM(I35:I45)</f>
        <v>15556.6</v>
      </c>
      <c r="J46" s="598">
        <f>SUM(J35:J45)</f>
        <v>18870.14</v>
      </c>
    </row>
    <row r="47" spans="1:19" s="236" customFormat="1" ht="13.5" x14ac:dyDescent="0.25">
      <c r="A47" s="299" t="s">
        <v>160</v>
      </c>
      <c r="B47" s="682" t="s">
        <v>147</v>
      </c>
      <c r="C47" s="683"/>
      <c r="D47" s="683"/>
      <c r="E47" s="683"/>
      <c r="F47" s="683"/>
      <c r="G47" s="683"/>
      <c r="H47" s="683"/>
      <c r="I47" s="684"/>
      <c r="J47" s="599"/>
    </row>
    <row r="48" spans="1:19" s="307" customFormat="1" ht="27" x14ac:dyDescent="0.2">
      <c r="A48" s="293" t="s">
        <v>162</v>
      </c>
      <c r="B48" s="294" t="s">
        <v>98</v>
      </c>
      <c r="C48" s="294">
        <v>92269</v>
      </c>
      <c r="D48" s="306" t="s">
        <v>131</v>
      </c>
      <c r="E48" s="308" t="s">
        <v>8</v>
      </c>
      <c r="F48" s="301">
        <f>'MEMORIA CALC.'!D303</f>
        <v>23.37</v>
      </c>
      <c r="G48" s="630">
        <v>87.28</v>
      </c>
      <c r="H48" s="631">
        <f t="shared" ref="H48:H57" si="10">G48*1.213</f>
        <v>105.87064000000001</v>
      </c>
      <c r="I48" s="632">
        <f t="shared" ref="I48:I57" si="11">ROUND(F48*G48,2)</f>
        <v>2039.73</v>
      </c>
      <c r="J48" s="605">
        <f t="shared" ref="J48:J57" si="12">ROUND((F48*H48),2)</f>
        <v>2474.1999999999998</v>
      </c>
    </row>
    <row r="49" spans="1:10" s="307" customFormat="1" ht="27" x14ac:dyDescent="0.2">
      <c r="A49" s="293" t="s">
        <v>612</v>
      </c>
      <c r="B49" s="294" t="s">
        <v>98</v>
      </c>
      <c r="C49" s="302">
        <v>92270</v>
      </c>
      <c r="D49" s="306" t="s">
        <v>150</v>
      </c>
      <c r="E49" s="308" t="s">
        <v>8</v>
      </c>
      <c r="F49" s="301">
        <f>'MEMORIA CALC.'!D309</f>
        <v>30.54</v>
      </c>
      <c r="G49" s="630">
        <v>73.28</v>
      </c>
      <c r="H49" s="631">
        <f t="shared" si="10"/>
        <v>88.888640000000009</v>
      </c>
      <c r="I49" s="632">
        <f t="shared" si="11"/>
        <v>2237.9699999999998</v>
      </c>
      <c r="J49" s="605">
        <f t="shared" si="12"/>
        <v>2714.66</v>
      </c>
    </row>
    <row r="50" spans="1:10" s="307" customFormat="1" ht="54" x14ac:dyDescent="0.2">
      <c r="A50" s="293" t="s">
        <v>613</v>
      </c>
      <c r="B50" s="294" t="s">
        <v>98</v>
      </c>
      <c r="C50" s="294">
        <v>92775</v>
      </c>
      <c r="D50" s="300" t="s">
        <v>132</v>
      </c>
      <c r="E50" s="309" t="s">
        <v>44</v>
      </c>
      <c r="F50" s="301">
        <f>'MEMORIA CALC.'!D316</f>
        <v>62.72</v>
      </c>
      <c r="G50" s="635">
        <v>15.79</v>
      </c>
      <c r="H50" s="631">
        <f t="shared" si="10"/>
        <v>19.153269999999999</v>
      </c>
      <c r="I50" s="632">
        <f t="shared" si="11"/>
        <v>990.35</v>
      </c>
      <c r="J50" s="605">
        <f t="shared" si="12"/>
        <v>1201.29</v>
      </c>
    </row>
    <row r="51" spans="1:10" s="307" customFormat="1" ht="54" x14ac:dyDescent="0.2">
      <c r="A51" s="293" t="s">
        <v>614</v>
      </c>
      <c r="B51" s="294" t="s">
        <v>98</v>
      </c>
      <c r="C51" s="294">
        <v>92776</v>
      </c>
      <c r="D51" s="306" t="s">
        <v>153</v>
      </c>
      <c r="E51" s="308" t="s">
        <v>44</v>
      </c>
      <c r="F51" s="301">
        <f>'MEMORIA CALC.'!D322</f>
        <v>10.82</v>
      </c>
      <c r="G51" s="635">
        <v>14.34</v>
      </c>
      <c r="H51" s="631">
        <f t="shared" si="10"/>
        <v>17.39442</v>
      </c>
      <c r="I51" s="632">
        <f>ROUND(F51*G51,2)</f>
        <v>155.16</v>
      </c>
      <c r="J51" s="605">
        <f t="shared" si="12"/>
        <v>188.21</v>
      </c>
    </row>
    <row r="52" spans="1:10" s="307" customFormat="1" ht="54" x14ac:dyDescent="0.2">
      <c r="A52" s="293" t="s">
        <v>615</v>
      </c>
      <c r="B52" s="294" t="s">
        <v>98</v>
      </c>
      <c r="C52" s="303">
        <v>92777</v>
      </c>
      <c r="D52" s="306" t="s">
        <v>135</v>
      </c>
      <c r="E52" s="308" t="s">
        <v>44</v>
      </c>
      <c r="F52" s="301">
        <f>'MEMORIA CALC.'!D328</f>
        <v>8.82</v>
      </c>
      <c r="G52" s="635">
        <v>13.05</v>
      </c>
      <c r="H52" s="631">
        <f t="shared" si="10"/>
        <v>15.829650000000003</v>
      </c>
      <c r="I52" s="632">
        <f t="shared" si="11"/>
        <v>115.1</v>
      </c>
      <c r="J52" s="605">
        <f t="shared" si="12"/>
        <v>139.62</v>
      </c>
    </row>
    <row r="53" spans="1:10" s="21" customFormat="1" ht="54" x14ac:dyDescent="0.2">
      <c r="A53" s="293" t="s">
        <v>616</v>
      </c>
      <c r="B53" s="294" t="s">
        <v>98</v>
      </c>
      <c r="C53" s="294">
        <v>92778</v>
      </c>
      <c r="D53" s="306" t="s">
        <v>137</v>
      </c>
      <c r="E53" s="308" t="s">
        <v>44</v>
      </c>
      <c r="F53" s="301">
        <f>'MEMORIA CALC.'!D335</f>
        <v>34</v>
      </c>
      <c r="G53" s="630">
        <v>11.42</v>
      </c>
      <c r="H53" s="631">
        <f t="shared" si="10"/>
        <v>13.852460000000001</v>
      </c>
      <c r="I53" s="632">
        <f t="shared" si="11"/>
        <v>388.28</v>
      </c>
      <c r="J53" s="605">
        <f t="shared" si="12"/>
        <v>470.98</v>
      </c>
    </row>
    <row r="54" spans="1:10" s="21" customFormat="1" ht="54" x14ac:dyDescent="0.2">
      <c r="A54" s="293" t="s">
        <v>617</v>
      </c>
      <c r="B54" s="294" t="s">
        <v>98</v>
      </c>
      <c r="C54" s="294">
        <v>92779</v>
      </c>
      <c r="D54" s="306" t="s">
        <v>338</v>
      </c>
      <c r="E54" s="302" t="s">
        <v>44</v>
      </c>
      <c r="F54" s="301">
        <f>'MEMORIA CALC.'!D342</f>
        <v>132</v>
      </c>
      <c r="G54" s="630">
        <v>9.5</v>
      </c>
      <c r="H54" s="631">
        <f t="shared" si="10"/>
        <v>11.5235</v>
      </c>
      <c r="I54" s="632">
        <f t="shared" si="11"/>
        <v>1254</v>
      </c>
      <c r="J54" s="605">
        <f t="shared" si="12"/>
        <v>1521.1</v>
      </c>
    </row>
    <row r="55" spans="1:10" s="21" customFormat="1" ht="54" x14ac:dyDescent="0.2">
      <c r="A55" s="293" t="s">
        <v>618</v>
      </c>
      <c r="B55" s="294" t="s">
        <v>98</v>
      </c>
      <c r="C55" s="294">
        <v>92780</v>
      </c>
      <c r="D55" s="306" t="s">
        <v>341</v>
      </c>
      <c r="E55" s="302" t="s">
        <v>44</v>
      </c>
      <c r="F55" s="301">
        <f>'MEMORIA CALC.'!D348</f>
        <v>52.09</v>
      </c>
      <c r="G55" s="630">
        <v>8.7899999999999991</v>
      </c>
      <c r="H55" s="631">
        <f t="shared" si="10"/>
        <v>10.662269999999999</v>
      </c>
      <c r="I55" s="632">
        <f t="shared" si="11"/>
        <v>457.87</v>
      </c>
      <c r="J55" s="605">
        <f t="shared" si="12"/>
        <v>555.4</v>
      </c>
    </row>
    <row r="56" spans="1:10" s="236" customFormat="1" ht="40.5" x14ac:dyDescent="0.25">
      <c r="A56" s="293" t="s">
        <v>619</v>
      </c>
      <c r="B56" s="294" t="s">
        <v>98</v>
      </c>
      <c r="C56" s="294">
        <v>94965</v>
      </c>
      <c r="D56" s="306" t="s">
        <v>139</v>
      </c>
      <c r="E56" s="308" t="s">
        <v>16</v>
      </c>
      <c r="F56" s="301">
        <f>'MEMORIA CALC.'!D355</f>
        <v>3.19</v>
      </c>
      <c r="G56" s="630">
        <v>485.48</v>
      </c>
      <c r="H56" s="631">
        <f t="shared" si="10"/>
        <v>588.88724000000002</v>
      </c>
      <c r="I56" s="632">
        <f t="shared" si="11"/>
        <v>1548.68</v>
      </c>
      <c r="J56" s="605">
        <f t="shared" si="12"/>
        <v>1878.55</v>
      </c>
    </row>
    <row r="57" spans="1:10" s="236" customFormat="1" ht="27" x14ac:dyDescent="0.25">
      <c r="A57" s="293" t="s">
        <v>620</v>
      </c>
      <c r="B57" s="294" t="s">
        <v>98</v>
      </c>
      <c r="C57" s="294">
        <v>92873</v>
      </c>
      <c r="D57" s="306" t="s">
        <v>141</v>
      </c>
      <c r="E57" s="308" t="s">
        <v>16</v>
      </c>
      <c r="F57" s="301">
        <f>'MEMORIA CALC.'!D362</f>
        <v>3.19</v>
      </c>
      <c r="G57" s="630">
        <v>172.79</v>
      </c>
      <c r="H57" s="631">
        <f t="shared" si="10"/>
        <v>209.59426999999999</v>
      </c>
      <c r="I57" s="632">
        <f t="shared" si="11"/>
        <v>551.20000000000005</v>
      </c>
      <c r="J57" s="605">
        <f t="shared" si="12"/>
        <v>668.61</v>
      </c>
    </row>
    <row r="58" spans="1:10" s="305" customFormat="1" ht="13.5" x14ac:dyDescent="0.25">
      <c r="A58" s="664" t="s">
        <v>159</v>
      </c>
      <c r="B58" s="665"/>
      <c r="C58" s="665"/>
      <c r="D58" s="665"/>
      <c r="E58" s="665"/>
      <c r="F58" s="665"/>
      <c r="G58" s="665"/>
      <c r="H58" s="633"/>
      <c r="I58" s="634">
        <f>SUM(I48:I57)</f>
        <v>9738.34</v>
      </c>
      <c r="J58" s="600">
        <f>SUM(J48:J57)</f>
        <v>11812.619999999999</v>
      </c>
    </row>
    <row r="59" spans="1:10" s="2" customFormat="1" ht="13.5" x14ac:dyDescent="0.25">
      <c r="A59" s="310" t="s">
        <v>164</v>
      </c>
      <c r="B59" s="682" t="s">
        <v>161</v>
      </c>
      <c r="C59" s="683"/>
      <c r="D59" s="683"/>
      <c r="E59" s="311"/>
      <c r="F59" s="312"/>
      <c r="G59" s="637"/>
      <c r="H59" s="637"/>
      <c r="I59" s="638"/>
      <c r="J59" s="601"/>
    </row>
    <row r="60" spans="1:10" s="236" customFormat="1" ht="67.5" x14ac:dyDescent="0.25">
      <c r="A60" s="293" t="s">
        <v>166</v>
      </c>
      <c r="B60" s="294" t="s">
        <v>98</v>
      </c>
      <c r="C60" s="294">
        <v>87479</v>
      </c>
      <c r="D60" s="373" t="s">
        <v>354</v>
      </c>
      <c r="E60" s="294" t="s">
        <v>8</v>
      </c>
      <c r="F60" s="301">
        <f>'MEMORIA CALC.'!D395</f>
        <v>185.23439999999999</v>
      </c>
      <c r="G60" s="639">
        <v>53.49</v>
      </c>
      <c r="H60" s="631">
        <f t="shared" ref="H60" si="13">G60*1.213</f>
        <v>64.883370000000014</v>
      </c>
      <c r="I60" s="632">
        <f>ROUND(F60*G60,2)</f>
        <v>9908.19</v>
      </c>
      <c r="J60" s="605">
        <f t="shared" ref="J60" si="14">ROUND((F60*H60),2)</f>
        <v>12018.63</v>
      </c>
    </row>
    <row r="61" spans="1:10" s="305" customFormat="1" ht="13.5" x14ac:dyDescent="0.25">
      <c r="A61" s="664" t="s">
        <v>163</v>
      </c>
      <c r="B61" s="665"/>
      <c r="C61" s="665"/>
      <c r="D61" s="665"/>
      <c r="E61" s="665"/>
      <c r="F61" s="665"/>
      <c r="G61" s="665"/>
      <c r="H61" s="628"/>
      <c r="I61" s="634">
        <f>I60</f>
        <v>9908.19</v>
      </c>
      <c r="J61" s="600">
        <f>J60</f>
        <v>12018.63</v>
      </c>
    </row>
    <row r="62" spans="1:10" s="313" customFormat="1" ht="15" x14ac:dyDescent="0.2">
      <c r="A62" s="291" t="s">
        <v>173</v>
      </c>
      <c r="B62" s="682" t="s">
        <v>165</v>
      </c>
      <c r="C62" s="683"/>
      <c r="D62" s="683"/>
      <c r="E62" s="683"/>
      <c r="F62" s="683"/>
      <c r="G62" s="683"/>
      <c r="H62" s="683"/>
      <c r="I62" s="684"/>
      <c r="J62" s="602"/>
    </row>
    <row r="63" spans="1:10" s="297" customFormat="1" ht="40.5" x14ac:dyDescent="0.2">
      <c r="A63" s="293" t="s">
        <v>175</v>
      </c>
      <c r="B63" s="294" t="s">
        <v>98</v>
      </c>
      <c r="C63" s="294">
        <v>92593</v>
      </c>
      <c r="D63" s="300" t="s">
        <v>349</v>
      </c>
      <c r="E63" s="294" t="s">
        <v>44</v>
      </c>
      <c r="F63" s="301">
        <f>'MEMORIA CALC.'!D404</f>
        <v>2354.0400000000004</v>
      </c>
      <c r="G63" s="639">
        <v>7.3</v>
      </c>
      <c r="H63" s="631">
        <f t="shared" ref="H63:H70" si="15">G63*1.213</f>
        <v>8.8549000000000007</v>
      </c>
      <c r="I63" s="632">
        <f t="shared" ref="I63:I69" si="16">ROUND(F63*G63,2)</f>
        <v>17184.490000000002</v>
      </c>
      <c r="J63" s="605">
        <f t="shared" ref="J63:J70" si="17">ROUND((F63*H63),2)</f>
        <v>20844.79</v>
      </c>
    </row>
    <row r="64" spans="1:10" s="297" customFormat="1" ht="54" x14ac:dyDescent="0.2">
      <c r="A64" s="293" t="s">
        <v>176</v>
      </c>
      <c r="B64" s="294" t="s">
        <v>98</v>
      </c>
      <c r="C64" s="294">
        <v>92580</v>
      </c>
      <c r="D64" s="300" t="s">
        <v>351</v>
      </c>
      <c r="E64" s="294" t="s">
        <v>100</v>
      </c>
      <c r="F64" s="301">
        <f>'MEMORIA CALC.'!D410</f>
        <v>238.19</v>
      </c>
      <c r="G64" s="639">
        <v>30.9</v>
      </c>
      <c r="H64" s="631">
        <f t="shared" si="15"/>
        <v>37.481700000000004</v>
      </c>
      <c r="I64" s="632">
        <f t="shared" si="16"/>
        <v>7360.07</v>
      </c>
      <c r="J64" s="605">
        <f t="shared" si="17"/>
        <v>8927.77</v>
      </c>
    </row>
    <row r="65" spans="1:10" s="297" customFormat="1" ht="27" x14ac:dyDescent="0.2">
      <c r="A65" s="293" t="s">
        <v>178</v>
      </c>
      <c r="B65" s="294" t="s">
        <v>98</v>
      </c>
      <c r="C65" s="294">
        <v>94216</v>
      </c>
      <c r="D65" s="300" t="s">
        <v>352</v>
      </c>
      <c r="E65" s="294" t="s">
        <v>100</v>
      </c>
      <c r="F65" s="301">
        <f>'MEMORIA CALC.'!D416</f>
        <v>238.19</v>
      </c>
      <c r="G65" s="639">
        <v>227.27</v>
      </c>
      <c r="H65" s="631">
        <f t="shared" si="15"/>
        <v>275.67851000000002</v>
      </c>
      <c r="I65" s="632">
        <f t="shared" si="16"/>
        <v>54133.440000000002</v>
      </c>
      <c r="J65" s="605">
        <f t="shared" si="17"/>
        <v>65663.86</v>
      </c>
    </row>
    <row r="66" spans="1:10" s="297" customFormat="1" ht="40.5" x14ac:dyDescent="0.2">
      <c r="A66" s="293" t="s">
        <v>621</v>
      </c>
      <c r="B66" s="294" t="s">
        <v>98</v>
      </c>
      <c r="C66" s="294">
        <v>94228</v>
      </c>
      <c r="D66" s="300" t="s">
        <v>170</v>
      </c>
      <c r="E66" s="294" t="s">
        <v>171</v>
      </c>
      <c r="F66" s="301">
        <f>'MEMORIA CALC.'!D430</f>
        <v>48.07</v>
      </c>
      <c r="G66" s="639">
        <v>72.180000000000007</v>
      </c>
      <c r="H66" s="631">
        <f t="shared" si="15"/>
        <v>87.55434000000001</v>
      </c>
      <c r="I66" s="632">
        <f t="shared" si="16"/>
        <v>3469.69</v>
      </c>
      <c r="J66" s="605">
        <f t="shared" si="17"/>
        <v>4208.74</v>
      </c>
    </row>
    <row r="67" spans="1:10" s="297" customFormat="1" ht="27" x14ac:dyDescent="0.2">
      <c r="A67" s="293" t="s">
        <v>622</v>
      </c>
      <c r="B67" s="294" t="s">
        <v>98</v>
      </c>
      <c r="C67" s="294">
        <v>94231</v>
      </c>
      <c r="D67" s="300" t="s">
        <v>172</v>
      </c>
      <c r="E67" s="294" t="s">
        <v>171</v>
      </c>
      <c r="F67" s="301">
        <f>'MEMORIA CALC.'!D440</f>
        <v>20.77</v>
      </c>
      <c r="G67" s="639">
        <v>43.15</v>
      </c>
      <c r="H67" s="631">
        <f t="shared" si="15"/>
        <v>52.340949999999999</v>
      </c>
      <c r="I67" s="632">
        <f t="shared" si="16"/>
        <v>896.23</v>
      </c>
      <c r="J67" s="605">
        <f t="shared" si="17"/>
        <v>1087.1199999999999</v>
      </c>
    </row>
    <row r="68" spans="1:10" s="297" customFormat="1" ht="15" x14ac:dyDescent="0.2">
      <c r="A68" s="293"/>
      <c r="B68" s="294"/>
      <c r="C68" s="294"/>
      <c r="D68" s="343" t="s">
        <v>531</v>
      </c>
      <c r="E68" s="294"/>
      <c r="F68" s="301"/>
      <c r="G68" s="639"/>
      <c r="H68" s="631"/>
      <c r="I68" s="632"/>
      <c r="J68" s="597"/>
    </row>
    <row r="69" spans="1:10" s="297" customFormat="1" ht="27" x14ac:dyDescent="0.2">
      <c r="A69" s="293" t="s">
        <v>623</v>
      </c>
      <c r="B69" s="294" t="s">
        <v>395</v>
      </c>
      <c r="C69" s="294">
        <v>96114</v>
      </c>
      <c r="D69" s="300" t="s">
        <v>535</v>
      </c>
      <c r="E69" s="294" t="s">
        <v>8</v>
      </c>
      <c r="F69" s="301">
        <f>'MEMORIA CALC.'!D446</f>
        <v>95</v>
      </c>
      <c r="G69" s="639">
        <v>46.17</v>
      </c>
      <c r="H69" s="631">
        <f t="shared" si="15"/>
        <v>56.004210000000008</v>
      </c>
      <c r="I69" s="632">
        <f t="shared" si="16"/>
        <v>4386.1499999999996</v>
      </c>
      <c r="J69" s="605">
        <f t="shared" si="17"/>
        <v>5320.4</v>
      </c>
    </row>
    <row r="70" spans="1:10" s="297" customFormat="1" ht="37.5" customHeight="1" x14ac:dyDescent="0.2">
      <c r="A70" s="293" t="s">
        <v>624</v>
      </c>
      <c r="B70" s="294" t="s">
        <v>395</v>
      </c>
      <c r="C70" s="294">
        <v>96111</v>
      </c>
      <c r="D70" s="300" t="s">
        <v>578</v>
      </c>
      <c r="E70" s="294" t="s">
        <v>8</v>
      </c>
      <c r="F70" s="301">
        <f>'MEMORIA CALC.'!D452</f>
        <v>116.6</v>
      </c>
      <c r="G70" s="639">
        <v>44.42</v>
      </c>
      <c r="H70" s="631">
        <f t="shared" si="15"/>
        <v>53.881460000000004</v>
      </c>
      <c r="I70" s="632">
        <f t="shared" ref="I70" si="18">ROUND(F70*G70,2)</f>
        <v>5179.37</v>
      </c>
      <c r="J70" s="605">
        <f t="shared" si="17"/>
        <v>6282.58</v>
      </c>
    </row>
    <row r="71" spans="1:10" s="298" customFormat="1" ht="15" x14ac:dyDescent="0.2">
      <c r="A71" s="664" t="s">
        <v>577</v>
      </c>
      <c r="B71" s="665"/>
      <c r="C71" s="665"/>
      <c r="D71" s="665"/>
      <c r="E71" s="665"/>
      <c r="F71" s="665"/>
      <c r="G71" s="665"/>
      <c r="H71" s="633"/>
      <c r="I71" s="634">
        <f>SUM(I63:I70)</f>
        <v>92609.439999999988</v>
      </c>
      <c r="J71" s="600">
        <f>SUM(J63:J70)</f>
        <v>112335.26</v>
      </c>
    </row>
    <row r="72" spans="1:10" s="313" customFormat="1" ht="15" x14ac:dyDescent="0.2">
      <c r="A72" s="291" t="s">
        <v>180</v>
      </c>
      <c r="B72" s="682" t="s">
        <v>174</v>
      </c>
      <c r="C72" s="683"/>
      <c r="D72" s="683"/>
      <c r="E72" s="683"/>
      <c r="F72" s="683"/>
      <c r="G72" s="683"/>
      <c r="H72" s="683"/>
      <c r="I72" s="684"/>
      <c r="J72" s="602"/>
    </row>
    <row r="73" spans="1:10" s="304" customFormat="1" ht="40.5" x14ac:dyDescent="0.2">
      <c r="A73" s="293" t="s">
        <v>182</v>
      </c>
      <c r="B73" s="294" t="s">
        <v>98</v>
      </c>
      <c r="C73" s="294">
        <v>87301</v>
      </c>
      <c r="D73" s="314" t="s">
        <v>177</v>
      </c>
      <c r="E73" s="294" t="s">
        <v>16</v>
      </c>
      <c r="F73" s="301">
        <f>'MEMORIA CALC.'!D462</f>
        <v>10.58</v>
      </c>
      <c r="G73" s="635">
        <v>553.44000000000005</v>
      </c>
      <c r="H73" s="631">
        <f t="shared" ref="H73:H75" si="19">G73*1.213</f>
        <v>671.32272000000012</v>
      </c>
      <c r="I73" s="632">
        <f>ROUND(F73*G73,2)</f>
        <v>5855.4</v>
      </c>
      <c r="J73" s="605">
        <f t="shared" ref="J73:J75" si="20">ROUND((F73*H73),2)</f>
        <v>7102.59</v>
      </c>
    </row>
    <row r="74" spans="1:10" s="304" customFormat="1" ht="38.25" customHeight="1" x14ac:dyDescent="0.2">
      <c r="A74" s="293" t="s">
        <v>184</v>
      </c>
      <c r="B74" s="294" t="s">
        <v>98</v>
      </c>
      <c r="C74" s="294">
        <v>87260</v>
      </c>
      <c r="D74" s="314" t="s">
        <v>579</v>
      </c>
      <c r="E74" s="294" t="s">
        <v>100</v>
      </c>
      <c r="F74" s="301">
        <f>'MEMORIA CALC.'!D473</f>
        <v>211.6</v>
      </c>
      <c r="G74" s="635">
        <v>98.78</v>
      </c>
      <c r="H74" s="631">
        <f t="shared" si="19"/>
        <v>119.82014000000001</v>
      </c>
      <c r="I74" s="632">
        <f>ROUND(F74*G74,2)</f>
        <v>20901.849999999999</v>
      </c>
      <c r="J74" s="605">
        <f t="shared" si="20"/>
        <v>25353.94</v>
      </c>
    </row>
    <row r="75" spans="1:10" s="304" customFormat="1" ht="40.5" x14ac:dyDescent="0.2">
      <c r="A75" s="293" t="s">
        <v>186</v>
      </c>
      <c r="B75" s="294" t="s">
        <v>98</v>
      </c>
      <c r="C75" s="294">
        <v>87260</v>
      </c>
      <c r="D75" s="314" t="s">
        <v>580</v>
      </c>
      <c r="E75" s="294" t="s">
        <v>8</v>
      </c>
      <c r="F75" s="301">
        <f>'MEMORIA CALC.'!D501</f>
        <v>5.7336999999999989</v>
      </c>
      <c r="G75" s="635">
        <v>98.78</v>
      </c>
      <c r="H75" s="631">
        <f t="shared" si="19"/>
        <v>119.82014000000001</v>
      </c>
      <c r="I75" s="632">
        <f>ROUND(F75*G75,2)</f>
        <v>566.37</v>
      </c>
      <c r="J75" s="605">
        <f t="shared" si="20"/>
        <v>687.01</v>
      </c>
    </row>
    <row r="76" spans="1:10" s="315" customFormat="1" ht="15" x14ac:dyDescent="0.2">
      <c r="A76" s="664" t="s">
        <v>179</v>
      </c>
      <c r="B76" s="665"/>
      <c r="C76" s="665"/>
      <c r="D76" s="665"/>
      <c r="E76" s="665"/>
      <c r="F76" s="665"/>
      <c r="G76" s="665"/>
      <c r="H76" s="633"/>
      <c r="I76" s="634">
        <f>SUM(I73:I75)</f>
        <v>27323.62</v>
      </c>
      <c r="J76" s="600">
        <f>SUM(J73:J75)</f>
        <v>33143.54</v>
      </c>
    </row>
    <row r="77" spans="1:10" s="374" customFormat="1" ht="15" customHeight="1" x14ac:dyDescent="0.2">
      <c r="A77" s="396" t="s">
        <v>190</v>
      </c>
      <c r="B77" s="673" t="s">
        <v>181</v>
      </c>
      <c r="C77" s="674"/>
      <c r="D77" s="674"/>
      <c r="E77" s="674"/>
      <c r="F77" s="674"/>
      <c r="G77" s="674"/>
      <c r="H77" s="674"/>
      <c r="I77" s="675"/>
      <c r="J77" s="606"/>
    </row>
    <row r="78" spans="1:10" s="297" customFormat="1" ht="40.5" x14ac:dyDescent="0.2">
      <c r="A78" s="293" t="s">
        <v>192</v>
      </c>
      <c r="B78" s="294" t="s">
        <v>98</v>
      </c>
      <c r="C78" s="302">
        <v>89879</v>
      </c>
      <c r="D78" s="306" t="s">
        <v>183</v>
      </c>
      <c r="E78" s="302" t="s">
        <v>8</v>
      </c>
      <c r="F78" s="301">
        <f>'MEMORIA CALC.'!D513</f>
        <v>370.46879999999999</v>
      </c>
      <c r="G78" s="630">
        <v>3.61</v>
      </c>
      <c r="H78" s="631">
        <f t="shared" ref="H78:H81" si="21">G78*1.213</f>
        <v>4.3789300000000004</v>
      </c>
      <c r="I78" s="632">
        <f>ROUND(F78*G78,2)</f>
        <v>1337.39</v>
      </c>
      <c r="J78" s="605">
        <f t="shared" ref="J78:J81" si="22">ROUND((F78*H78),2)</f>
        <v>1622.26</v>
      </c>
    </row>
    <row r="79" spans="1:10" s="297" customFormat="1" ht="67.5" x14ac:dyDescent="0.2">
      <c r="A79" s="293" t="s">
        <v>193</v>
      </c>
      <c r="B79" s="294" t="s">
        <v>98</v>
      </c>
      <c r="C79" s="294">
        <v>87529</v>
      </c>
      <c r="D79" s="300" t="s">
        <v>185</v>
      </c>
      <c r="E79" s="294" t="s">
        <v>8</v>
      </c>
      <c r="F79" s="301">
        <f>'MEMORIA CALC.'!D529</f>
        <v>347.96879999999999</v>
      </c>
      <c r="G79" s="635">
        <v>30.31</v>
      </c>
      <c r="H79" s="631">
        <f t="shared" si="21"/>
        <v>36.766030000000001</v>
      </c>
      <c r="I79" s="632">
        <f>ROUND(F79*G79,2)</f>
        <v>10546.93</v>
      </c>
      <c r="J79" s="605">
        <f t="shared" si="22"/>
        <v>12793.43</v>
      </c>
    </row>
    <row r="80" spans="1:10" s="297" customFormat="1" ht="54" x14ac:dyDescent="0.2">
      <c r="A80" s="293" t="s">
        <v>194</v>
      </c>
      <c r="B80" s="380" t="s">
        <v>98</v>
      </c>
      <c r="C80" s="380">
        <v>87273</v>
      </c>
      <c r="D80" s="373" t="s">
        <v>187</v>
      </c>
      <c r="E80" s="380" t="s">
        <v>100</v>
      </c>
      <c r="F80" s="301">
        <f>'MEMORIA CALC.'!D551</f>
        <v>122.25999999999999</v>
      </c>
      <c r="G80" s="635">
        <v>51.38</v>
      </c>
      <c r="H80" s="631">
        <f t="shared" si="21"/>
        <v>62.323940000000007</v>
      </c>
      <c r="I80" s="632">
        <f>ROUND(F80*G80,2)</f>
        <v>6281.72</v>
      </c>
      <c r="J80" s="605">
        <f t="shared" si="22"/>
        <v>7619.72</v>
      </c>
    </row>
    <row r="81" spans="1:10" s="297" customFormat="1" ht="54" x14ac:dyDescent="0.2">
      <c r="A81" s="293" t="s">
        <v>195</v>
      </c>
      <c r="B81" s="294" t="s">
        <v>98</v>
      </c>
      <c r="C81" s="294">
        <v>87531</v>
      </c>
      <c r="D81" s="300" t="s">
        <v>188</v>
      </c>
      <c r="E81" s="294" t="s">
        <v>100</v>
      </c>
      <c r="F81" s="301">
        <f>'MEMORIA CALC.'!D558</f>
        <v>22.5</v>
      </c>
      <c r="G81" s="635">
        <v>29.27</v>
      </c>
      <c r="H81" s="631">
        <f t="shared" si="21"/>
        <v>35.504510000000003</v>
      </c>
      <c r="I81" s="632">
        <f>ROUND(F81*G81,2)</f>
        <v>658.58</v>
      </c>
      <c r="J81" s="605">
        <f t="shared" si="22"/>
        <v>798.85</v>
      </c>
    </row>
    <row r="82" spans="1:10" s="298" customFormat="1" ht="15" x14ac:dyDescent="0.2">
      <c r="A82" s="664" t="s">
        <v>189</v>
      </c>
      <c r="B82" s="665"/>
      <c r="C82" s="665"/>
      <c r="D82" s="665"/>
      <c r="E82" s="665"/>
      <c r="F82" s="665"/>
      <c r="G82" s="665"/>
      <c r="H82" s="633"/>
      <c r="I82" s="634">
        <f>SUM(I78:I81)</f>
        <v>18824.620000000003</v>
      </c>
      <c r="J82" s="600">
        <f>SUM(J78:J81)</f>
        <v>22834.26</v>
      </c>
    </row>
    <row r="83" spans="1:10" s="374" customFormat="1" ht="15" x14ac:dyDescent="0.2">
      <c r="A83" s="433" t="s">
        <v>198</v>
      </c>
      <c r="B83" s="676" t="s">
        <v>191</v>
      </c>
      <c r="C83" s="677"/>
      <c r="D83" s="677"/>
      <c r="E83" s="677"/>
      <c r="F83" s="677"/>
      <c r="G83" s="677"/>
      <c r="H83" s="677"/>
      <c r="I83" s="678"/>
      <c r="J83" s="606"/>
    </row>
    <row r="84" spans="1:10" s="297" customFormat="1" ht="27" x14ac:dyDescent="0.2">
      <c r="A84" s="583" t="s">
        <v>200</v>
      </c>
      <c r="B84" s="582" t="s">
        <v>98</v>
      </c>
      <c r="C84" s="582" t="s">
        <v>582</v>
      </c>
      <c r="D84" s="584" t="s">
        <v>581</v>
      </c>
      <c r="E84" s="582" t="s">
        <v>100</v>
      </c>
      <c r="F84" s="322">
        <f>'MEMORIA CALC.'!D569</f>
        <v>9.4500000000000011</v>
      </c>
      <c r="G84" s="640">
        <f>CPU!F264</f>
        <v>812.31</v>
      </c>
      <c r="H84" s="631">
        <f t="shared" ref="H84:H87" si="23">G84*1.213</f>
        <v>985.33203000000003</v>
      </c>
      <c r="I84" s="641">
        <f t="shared" ref="I84:I87" si="24">ROUND(F84*G84,2)</f>
        <v>7676.33</v>
      </c>
      <c r="J84" s="605">
        <f t="shared" ref="J84:J87" si="25">ROUND((F84*H84),2)</f>
        <v>9311.39</v>
      </c>
    </row>
    <row r="85" spans="1:10" s="297" customFormat="1" ht="15" x14ac:dyDescent="0.2">
      <c r="A85" s="583" t="s">
        <v>400</v>
      </c>
      <c r="B85" s="294" t="s">
        <v>98</v>
      </c>
      <c r="C85" s="294" t="s">
        <v>484</v>
      </c>
      <c r="D85" s="300" t="s">
        <v>486</v>
      </c>
      <c r="E85" s="294" t="s">
        <v>8</v>
      </c>
      <c r="F85" s="301">
        <f>'MEMORIA CALC.'!D580</f>
        <v>25.9</v>
      </c>
      <c r="G85" s="639">
        <f>CPU!F127</f>
        <v>358.92</v>
      </c>
      <c r="H85" s="631">
        <f t="shared" si="23"/>
        <v>435.36996000000005</v>
      </c>
      <c r="I85" s="632">
        <f t="shared" si="24"/>
        <v>9296.0300000000007</v>
      </c>
      <c r="J85" s="605">
        <f t="shared" si="25"/>
        <v>11276.08</v>
      </c>
    </row>
    <row r="86" spans="1:10" s="297" customFormat="1" ht="15" x14ac:dyDescent="0.2">
      <c r="A86" s="583" t="s">
        <v>202</v>
      </c>
      <c r="B86" s="294" t="s">
        <v>395</v>
      </c>
      <c r="C86" s="294" t="s">
        <v>493</v>
      </c>
      <c r="D86" s="300" t="s">
        <v>492</v>
      </c>
      <c r="E86" s="294" t="s">
        <v>8</v>
      </c>
      <c r="F86" s="301">
        <f>'MEMORIA CALC.'!D590</f>
        <v>6.52</v>
      </c>
      <c r="G86" s="639">
        <f>CPU!F154</f>
        <v>358.92</v>
      </c>
      <c r="H86" s="631">
        <f t="shared" si="23"/>
        <v>435.36996000000005</v>
      </c>
      <c r="I86" s="632">
        <f t="shared" si="24"/>
        <v>2340.16</v>
      </c>
      <c r="J86" s="605">
        <f t="shared" si="25"/>
        <v>2838.61</v>
      </c>
    </row>
    <row r="87" spans="1:10" s="297" customFormat="1" ht="40.5" x14ac:dyDescent="0.2">
      <c r="A87" s="583" t="s">
        <v>545</v>
      </c>
      <c r="B87" s="294" t="s">
        <v>98</v>
      </c>
      <c r="C87" s="294">
        <v>84088</v>
      </c>
      <c r="D87" s="300" t="s">
        <v>196</v>
      </c>
      <c r="E87" s="294" t="s">
        <v>57</v>
      </c>
      <c r="F87" s="301">
        <f>'MEMORIA CALC.'!D598</f>
        <v>29</v>
      </c>
      <c r="G87" s="639">
        <v>116.32</v>
      </c>
      <c r="H87" s="631">
        <f t="shared" si="23"/>
        <v>141.09616</v>
      </c>
      <c r="I87" s="632">
        <f t="shared" si="24"/>
        <v>3373.28</v>
      </c>
      <c r="J87" s="605">
        <f t="shared" si="25"/>
        <v>4091.79</v>
      </c>
    </row>
    <row r="88" spans="1:10" s="298" customFormat="1" ht="15" x14ac:dyDescent="0.2">
      <c r="A88" s="664" t="s">
        <v>197</v>
      </c>
      <c r="B88" s="665"/>
      <c r="C88" s="665"/>
      <c r="D88" s="665"/>
      <c r="E88" s="665"/>
      <c r="F88" s="665"/>
      <c r="G88" s="665"/>
      <c r="H88" s="633"/>
      <c r="I88" s="634">
        <f>SUM(I84:I87)</f>
        <v>22685.8</v>
      </c>
      <c r="J88" s="600">
        <f>SUM(J84:J87)</f>
        <v>27517.870000000003</v>
      </c>
    </row>
    <row r="89" spans="1:10" s="292" customFormat="1" ht="15" x14ac:dyDescent="0.2">
      <c r="A89" s="316" t="s">
        <v>205</v>
      </c>
      <c r="B89" s="679" t="s">
        <v>199</v>
      </c>
      <c r="C89" s="680"/>
      <c r="D89" s="680"/>
      <c r="E89" s="680"/>
      <c r="F89" s="680"/>
      <c r="G89" s="680"/>
      <c r="H89" s="680"/>
      <c r="I89" s="681"/>
      <c r="J89" s="596"/>
    </row>
    <row r="90" spans="1:10" s="297" customFormat="1" ht="27" x14ac:dyDescent="0.2">
      <c r="A90" s="379" t="s">
        <v>208</v>
      </c>
      <c r="B90" s="380" t="s">
        <v>98</v>
      </c>
      <c r="C90" s="380">
        <v>88497</v>
      </c>
      <c r="D90" s="432" t="s">
        <v>201</v>
      </c>
      <c r="E90" s="380" t="s">
        <v>8</v>
      </c>
      <c r="F90" s="301">
        <f>'MEMORIA CALC.'!D606</f>
        <v>370.46879999999999</v>
      </c>
      <c r="G90" s="635">
        <v>12.29</v>
      </c>
      <c r="H90" s="631">
        <f t="shared" ref="H90:H93" si="26">G90*1.213</f>
        <v>14.907769999999999</v>
      </c>
      <c r="I90" s="632">
        <f>ROUND(F90*G90,2)</f>
        <v>4553.0600000000004</v>
      </c>
      <c r="J90" s="605">
        <f t="shared" ref="J90:J93" si="27">ROUND((F90*H90),2)</f>
        <v>5522.86</v>
      </c>
    </row>
    <row r="91" spans="1:10" s="297" customFormat="1" ht="27" x14ac:dyDescent="0.2">
      <c r="A91" s="379" t="s">
        <v>210</v>
      </c>
      <c r="B91" s="380" t="s">
        <v>98</v>
      </c>
      <c r="C91" s="380">
        <v>88489</v>
      </c>
      <c r="D91" s="432" t="s">
        <v>203</v>
      </c>
      <c r="E91" s="380" t="s">
        <v>8</v>
      </c>
      <c r="F91" s="301">
        <f>'MEMORIA CALC.'!D612</f>
        <v>370.46879999999999</v>
      </c>
      <c r="G91" s="635">
        <v>13.2</v>
      </c>
      <c r="H91" s="631">
        <f t="shared" si="26"/>
        <v>16.011600000000001</v>
      </c>
      <c r="I91" s="632">
        <f>ROUND(F91*G91,2)</f>
        <v>4890.1899999999996</v>
      </c>
      <c r="J91" s="605">
        <f t="shared" si="27"/>
        <v>5931.8</v>
      </c>
    </row>
    <row r="92" spans="1:10" s="297" customFormat="1" ht="27" x14ac:dyDescent="0.2">
      <c r="A92" s="379" t="s">
        <v>212</v>
      </c>
      <c r="B92" s="380" t="s">
        <v>395</v>
      </c>
      <c r="C92" s="380">
        <v>88496</v>
      </c>
      <c r="D92" s="432" t="s">
        <v>546</v>
      </c>
      <c r="E92" s="380" t="s">
        <v>8</v>
      </c>
      <c r="F92" s="301">
        <f>'MEMORIA CALC.'!D618</f>
        <v>95</v>
      </c>
      <c r="G92" s="635">
        <v>22.31</v>
      </c>
      <c r="H92" s="631">
        <f t="shared" si="26"/>
        <v>27.06203</v>
      </c>
      <c r="I92" s="632">
        <f t="shared" ref="I92:I93" si="28">ROUND(F92*G92,2)</f>
        <v>2119.4499999999998</v>
      </c>
      <c r="J92" s="605">
        <f t="shared" si="27"/>
        <v>2570.89</v>
      </c>
    </row>
    <row r="93" spans="1:10" s="297" customFormat="1" ht="27" x14ac:dyDescent="0.2">
      <c r="A93" s="379" t="s">
        <v>213</v>
      </c>
      <c r="B93" s="380" t="s">
        <v>395</v>
      </c>
      <c r="C93" s="380">
        <v>88486</v>
      </c>
      <c r="D93" s="432" t="s">
        <v>547</v>
      </c>
      <c r="E93" s="380" t="s">
        <v>8</v>
      </c>
      <c r="F93" s="301">
        <f>'MEMORIA CALC.'!D624</f>
        <v>95</v>
      </c>
      <c r="G93" s="635">
        <v>11.5</v>
      </c>
      <c r="H93" s="631">
        <f t="shared" si="26"/>
        <v>13.9495</v>
      </c>
      <c r="I93" s="632">
        <f t="shared" si="28"/>
        <v>1092.5</v>
      </c>
      <c r="J93" s="605">
        <f t="shared" si="27"/>
        <v>1325.2</v>
      </c>
    </row>
    <row r="94" spans="1:10" s="298" customFormat="1" ht="15" x14ac:dyDescent="0.2">
      <c r="A94" s="664" t="s">
        <v>204</v>
      </c>
      <c r="B94" s="665"/>
      <c r="C94" s="665"/>
      <c r="D94" s="665"/>
      <c r="E94" s="665"/>
      <c r="F94" s="665"/>
      <c r="G94" s="665"/>
      <c r="H94" s="633"/>
      <c r="I94" s="634">
        <f>SUM(I90:I93)</f>
        <v>12655.2</v>
      </c>
      <c r="J94" s="600">
        <f>SUM(J90:J93)</f>
        <v>15350.75</v>
      </c>
    </row>
    <row r="95" spans="1:10" s="317" customFormat="1" ht="13.5" x14ac:dyDescent="0.2">
      <c r="A95" s="291" t="s">
        <v>257</v>
      </c>
      <c r="B95" s="682" t="s">
        <v>206</v>
      </c>
      <c r="C95" s="683"/>
      <c r="D95" s="683"/>
      <c r="E95" s="683"/>
      <c r="F95" s="683"/>
      <c r="G95" s="683"/>
      <c r="H95" s="680"/>
      <c r="I95" s="681"/>
      <c r="J95" s="603"/>
    </row>
    <row r="96" spans="1:10" s="317" customFormat="1" ht="13.5" x14ac:dyDescent="0.2">
      <c r="A96" s="299"/>
      <c r="B96" s="318"/>
      <c r="C96" s="319"/>
      <c r="D96" s="320" t="s">
        <v>207</v>
      </c>
      <c r="E96" s="319"/>
      <c r="F96" s="321"/>
      <c r="G96" s="641"/>
      <c r="H96" s="642"/>
      <c r="I96" s="641"/>
      <c r="J96" s="603"/>
    </row>
    <row r="97" spans="1:10" s="21" customFormat="1" ht="27" x14ac:dyDescent="0.2">
      <c r="A97" s="293" t="s">
        <v>260</v>
      </c>
      <c r="B97" s="294" t="s">
        <v>98</v>
      </c>
      <c r="C97" s="302">
        <v>89356</v>
      </c>
      <c r="D97" s="306" t="s">
        <v>209</v>
      </c>
      <c r="E97" s="302" t="s">
        <v>171</v>
      </c>
      <c r="F97" s="301">
        <f>'MEMORIA CALC.'!C631</f>
        <v>21.21</v>
      </c>
      <c r="G97" s="643">
        <v>16.66</v>
      </c>
      <c r="H97" s="631">
        <f t="shared" ref="H97:H129" si="29">G97*1.213</f>
        <v>20.208580000000001</v>
      </c>
      <c r="I97" s="644">
        <f t="shared" ref="I97:I108" si="30">ROUND(G97*F97,2)</f>
        <v>353.36</v>
      </c>
      <c r="J97" s="605">
        <f t="shared" ref="J97:J129" si="31">ROUND((F97*H97),2)</f>
        <v>428.62</v>
      </c>
    </row>
    <row r="98" spans="1:10" s="21" customFormat="1" ht="27" x14ac:dyDescent="0.2">
      <c r="A98" s="293" t="s">
        <v>261</v>
      </c>
      <c r="B98" s="294" t="s">
        <v>98</v>
      </c>
      <c r="C98" s="294">
        <v>89357</v>
      </c>
      <c r="D98" s="300" t="s">
        <v>211</v>
      </c>
      <c r="E98" s="294" t="s">
        <v>171</v>
      </c>
      <c r="F98" s="301">
        <f>'MEMORIA CALC.'!C636</f>
        <v>16.48</v>
      </c>
      <c r="G98" s="639">
        <v>23.4</v>
      </c>
      <c r="H98" s="631">
        <f t="shared" si="29"/>
        <v>28.3842</v>
      </c>
      <c r="I98" s="644">
        <f t="shared" si="30"/>
        <v>385.63</v>
      </c>
      <c r="J98" s="605">
        <f t="shared" si="31"/>
        <v>467.77</v>
      </c>
    </row>
    <row r="99" spans="1:10" s="21" customFormat="1" ht="40.5" x14ac:dyDescent="0.2">
      <c r="A99" s="293" t="s">
        <v>263</v>
      </c>
      <c r="B99" s="294" t="s">
        <v>98</v>
      </c>
      <c r="C99" s="294">
        <v>89364</v>
      </c>
      <c r="D99" s="300" t="s">
        <v>214</v>
      </c>
      <c r="E99" s="294" t="s">
        <v>110</v>
      </c>
      <c r="F99" s="301">
        <f>'MEMORIA CALC.'!C641</f>
        <v>4</v>
      </c>
      <c r="G99" s="639">
        <v>8.82</v>
      </c>
      <c r="H99" s="631">
        <f t="shared" si="29"/>
        <v>10.69866</v>
      </c>
      <c r="I99" s="644">
        <f t="shared" si="30"/>
        <v>35.28</v>
      </c>
      <c r="J99" s="605">
        <f t="shared" si="31"/>
        <v>42.79</v>
      </c>
    </row>
    <row r="100" spans="1:10" s="378" customFormat="1" ht="27" x14ac:dyDescent="0.2">
      <c r="A100" s="293" t="s">
        <v>264</v>
      </c>
      <c r="B100" s="380" t="s">
        <v>98</v>
      </c>
      <c r="C100" s="380">
        <v>89494</v>
      </c>
      <c r="D100" s="373" t="s">
        <v>377</v>
      </c>
      <c r="E100" s="380" t="s">
        <v>110</v>
      </c>
      <c r="F100" s="301">
        <f>'MEMORIA CALC.'!C646</f>
        <v>4</v>
      </c>
      <c r="G100" s="635">
        <v>9.6300000000000008</v>
      </c>
      <c r="H100" s="631">
        <f t="shared" si="29"/>
        <v>11.681190000000001</v>
      </c>
      <c r="I100" s="627">
        <f t="shared" si="30"/>
        <v>38.520000000000003</v>
      </c>
      <c r="J100" s="605">
        <f t="shared" si="31"/>
        <v>46.72</v>
      </c>
    </row>
    <row r="101" spans="1:10" s="21" customFormat="1" ht="27" x14ac:dyDescent="0.2">
      <c r="A101" s="293" t="s">
        <v>265</v>
      </c>
      <c r="B101" s="294" t="s">
        <v>98</v>
      </c>
      <c r="C101" s="294">
        <v>89395</v>
      </c>
      <c r="D101" s="300" t="s">
        <v>217</v>
      </c>
      <c r="E101" s="294" t="s">
        <v>110</v>
      </c>
      <c r="F101" s="301">
        <f>'MEMORIA CALC.'!C651</f>
        <v>4</v>
      </c>
      <c r="G101" s="639">
        <v>9.5299999999999994</v>
      </c>
      <c r="H101" s="631">
        <f t="shared" si="29"/>
        <v>11.559889999999999</v>
      </c>
      <c r="I101" s="644">
        <f t="shared" si="30"/>
        <v>38.119999999999997</v>
      </c>
      <c r="J101" s="605">
        <f t="shared" si="31"/>
        <v>46.24</v>
      </c>
    </row>
    <row r="102" spans="1:10" s="378" customFormat="1" ht="27" x14ac:dyDescent="0.2">
      <c r="A102" s="293" t="s">
        <v>537</v>
      </c>
      <c r="B102" s="380" t="s">
        <v>98</v>
      </c>
      <c r="C102" s="380">
        <v>89398</v>
      </c>
      <c r="D102" s="373" t="s">
        <v>380</v>
      </c>
      <c r="E102" s="380" t="s">
        <v>64</v>
      </c>
      <c r="F102" s="301">
        <f>'MEMORIA CALC.'!C656</f>
        <v>3</v>
      </c>
      <c r="G102" s="635">
        <v>13.8</v>
      </c>
      <c r="H102" s="631">
        <f t="shared" si="29"/>
        <v>16.739400000000003</v>
      </c>
      <c r="I102" s="627">
        <f t="shared" si="30"/>
        <v>41.4</v>
      </c>
      <c r="J102" s="605">
        <f t="shared" si="31"/>
        <v>50.22</v>
      </c>
    </row>
    <row r="103" spans="1:10" s="378" customFormat="1" ht="27" x14ac:dyDescent="0.2">
      <c r="A103" s="293" t="s">
        <v>538</v>
      </c>
      <c r="B103" s="294" t="s">
        <v>98</v>
      </c>
      <c r="C103" s="380">
        <v>89528</v>
      </c>
      <c r="D103" s="373" t="s">
        <v>381</v>
      </c>
      <c r="E103" s="380" t="s">
        <v>64</v>
      </c>
      <c r="F103" s="301">
        <f>'MEMORIA CALC.'!C661</f>
        <v>4</v>
      </c>
      <c r="G103" s="635">
        <v>2.91</v>
      </c>
      <c r="H103" s="631">
        <f t="shared" si="29"/>
        <v>3.5298300000000005</v>
      </c>
      <c r="I103" s="644">
        <f t="shared" si="30"/>
        <v>11.64</v>
      </c>
      <c r="J103" s="605">
        <f t="shared" si="31"/>
        <v>14.12</v>
      </c>
    </row>
    <row r="104" spans="1:10" s="378" customFormat="1" ht="24" customHeight="1" x14ac:dyDescent="0.2">
      <c r="A104" s="293" t="s">
        <v>267</v>
      </c>
      <c r="B104" s="294" t="s">
        <v>98</v>
      </c>
      <c r="C104" s="380">
        <v>89408</v>
      </c>
      <c r="D104" s="373" t="s">
        <v>382</v>
      </c>
      <c r="E104" s="380" t="s">
        <v>64</v>
      </c>
      <c r="F104" s="301">
        <f>'MEMORIA CALC.'!C666</f>
        <v>13</v>
      </c>
      <c r="G104" s="635">
        <v>4.66</v>
      </c>
      <c r="H104" s="631">
        <f t="shared" si="29"/>
        <v>5.6525800000000004</v>
      </c>
      <c r="I104" s="644">
        <f t="shared" si="30"/>
        <v>60.58</v>
      </c>
      <c r="J104" s="605">
        <f t="shared" si="31"/>
        <v>73.48</v>
      </c>
    </row>
    <row r="105" spans="1:10" s="21" customFormat="1" ht="27" x14ac:dyDescent="0.2">
      <c r="A105" s="293" t="s">
        <v>539</v>
      </c>
      <c r="B105" s="294" t="s">
        <v>98</v>
      </c>
      <c r="C105" s="294">
        <v>90373</v>
      </c>
      <c r="D105" s="300" t="s">
        <v>220</v>
      </c>
      <c r="E105" s="294" t="s">
        <v>110</v>
      </c>
      <c r="F105" s="301">
        <f>'MEMORIA CALC.'!C671</f>
        <v>7</v>
      </c>
      <c r="G105" s="639">
        <v>11.41</v>
      </c>
      <c r="H105" s="631">
        <f t="shared" si="29"/>
        <v>13.840330000000002</v>
      </c>
      <c r="I105" s="644">
        <f t="shared" si="30"/>
        <v>79.87</v>
      </c>
      <c r="J105" s="605">
        <f t="shared" si="31"/>
        <v>96.88</v>
      </c>
    </row>
    <row r="106" spans="1:10" s="21" customFormat="1" ht="40.5" x14ac:dyDescent="0.2">
      <c r="A106" s="293" t="s">
        <v>269</v>
      </c>
      <c r="B106" s="294" t="s">
        <v>98</v>
      </c>
      <c r="C106" s="294">
        <v>89383</v>
      </c>
      <c r="D106" s="300" t="s">
        <v>384</v>
      </c>
      <c r="E106" s="294" t="s">
        <v>64</v>
      </c>
      <c r="F106" s="301">
        <f>'MEMORIA CALC.'!C676</f>
        <v>12</v>
      </c>
      <c r="G106" s="639">
        <v>5.19</v>
      </c>
      <c r="H106" s="631">
        <f t="shared" si="29"/>
        <v>6.2954700000000008</v>
      </c>
      <c r="I106" s="644">
        <f t="shared" si="30"/>
        <v>62.28</v>
      </c>
      <c r="J106" s="605">
        <f t="shared" si="31"/>
        <v>75.55</v>
      </c>
    </row>
    <row r="107" spans="1:10" s="21" customFormat="1" ht="40.5" x14ac:dyDescent="0.2">
      <c r="A107" s="293" t="s">
        <v>540</v>
      </c>
      <c r="B107" s="294" t="s">
        <v>98</v>
      </c>
      <c r="C107" s="294">
        <v>89972</v>
      </c>
      <c r="D107" s="300" t="s">
        <v>224</v>
      </c>
      <c r="E107" s="294" t="s">
        <v>110</v>
      </c>
      <c r="F107" s="301">
        <f>'MEMORIA CALC.'!C681</f>
        <v>6</v>
      </c>
      <c r="G107" s="639">
        <v>37.29</v>
      </c>
      <c r="H107" s="631">
        <f t="shared" si="29"/>
        <v>45.232770000000002</v>
      </c>
      <c r="I107" s="644">
        <f t="shared" si="30"/>
        <v>223.74</v>
      </c>
      <c r="J107" s="605">
        <f t="shared" si="31"/>
        <v>271.39999999999998</v>
      </c>
    </row>
    <row r="108" spans="1:10" s="21" customFormat="1" ht="27" x14ac:dyDescent="0.2">
      <c r="A108" s="293" t="s">
        <v>272</v>
      </c>
      <c r="B108" s="294" t="s">
        <v>98</v>
      </c>
      <c r="C108" s="294">
        <v>88503</v>
      </c>
      <c r="D108" s="300" t="s">
        <v>397</v>
      </c>
      <c r="E108" s="294" t="s">
        <v>110</v>
      </c>
      <c r="F108" s="301">
        <f>'MEMORIA CALC.'!C685</f>
        <v>1</v>
      </c>
      <c r="G108" s="639">
        <v>743.8</v>
      </c>
      <c r="H108" s="631">
        <f t="shared" si="29"/>
        <v>902.22940000000006</v>
      </c>
      <c r="I108" s="644">
        <f t="shared" si="30"/>
        <v>743.8</v>
      </c>
      <c r="J108" s="605">
        <f t="shared" si="31"/>
        <v>902.23</v>
      </c>
    </row>
    <row r="109" spans="1:10" s="21" customFormat="1" ht="13.5" x14ac:dyDescent="0.2">
      <c r="A109" s="299"/>
      <c r="B109" s="323"/>
      <c r="C109" s="323"/>
      <c r="D109" s="324" t="s">
        <v>226</v>
      </c>
      <c r="E109" s="323"/>
      <c r="F109" s="301"/>
      <c r="G109" s="632"/>
      <c r="H109" s="645"/>
      <c r="I109" s="632"/>
      <c r="J109" s="314"/>
    </row>
    <row r="110" spans="1:10" s="21" customFormat="1" ht="40.5" x14ac:dyDescent="0.2">
      <c r="A110" s="293" t="s">
        <v>274</v>
      </c>
      <c r="B110" s="294" t="s">
        <v>98</v>
      </c>
      <c r="C110" s="294">
        <v>89711</v>
      </c>
      <c r="D110" s="300" t="s">
        <v>228</v>
      </c>
      <c r="E110" s="294" t="s">
        <v>171</v>
      </c>
      <c r="F110" s="301">
        <f>'MEMORIA CALC.'!C690</f>
        <v>14.68</v>
      </c>
      <c r="G110" s="639">
        <v>14.93</v>
      </c>
      <c r="H110" s="631">
        <f t="shared" si="29"/>
        <v>18.11009</v>
      </c>
      <c r="I110" s="644">
        <f t="shared" ref="I110:I125" si="32">ROUND(G110*F110,2)</f>
        <v>219.17</v>
      </c>
      <c r="J110" s="605">
        <f t="shared" si="31"/>
        <v>265.86</v>
      </c>
    </row>
    <row r="111" spans="1:10" s="21" customFormat="1" ht="40.5" x14ac:dyDescent="0.2">
      <c r="A111" s="293" t="s">
        <v>276</v>
      </c>
      <c r="B111" s="294" t="s">
        <v>98</v>
      </c>
      <c r="C111" s="294">
        <v>89712</v>
      </c>
      <c r="D111" s="300" t="s">
        <v>230</v>
      </c>
      <c r="E111" s="294" t="s">
        <v>171</v>
      </c>
      <c r="F111" s="301">
        <f>'MEMORIA CALC.'!C695</f>
        <v>21.91</v>
      </c>
      <c r="G111" s="639">
        <v>22.15</v>
      </c>
      <c r="H111" s="631">
        <f t="shared" si="29"/>
        <v>26.86795</v>
      </c>
      <c r="I111" s="644">
        <f t="shared" si="32"/>
        <v>485.31</v>
      </c>
      <c r="J111" s="605">
        <f t="shared" si="31"/>
        <v>588.67999999999995</v>
      </c>
    </row>
    <row r="112" spans="1:10" s="21" customFormat="1" ht="40.5" x14ac:dyDescent="0.2">
      <c r="A112" s="293" t="s">
        <v>278</v>
      </c>
      <c r="B112" s="294" t="s">
        <v>98</v>
      </c>
      <c r="C112" s="294">
        <v>89714</v>
      </c>
      <c r="D112" s="300" t="s">
        <v>232</v>
      </c>
      <c r="E112" s="294" t="s">
        <v>171</v>
      </c>
      <c r="F112" s="301">
        <f>'MEMORIA CALC.'!C700</f>
        <v>51.83</v>
      </c>
      <c r="G112" s="639">
        <v>43.24</v>
      </c>
      <c r="H112" s="631">
        <f t="shared" si="29"/>
        <v>52.450120000000005</v>
      </c>
      <c r="I112" s="644">
        <f t="shared" si="32"/>
        <v>2241.13</v>
      </c>
      <c r="J112" s="605">
        <f t="shared" si="31"/>
        <v>2718.49</v>
      </c>
    </row>
    <row r="113" spans="1:10" s="21" customFormat="1" ht="40.5" x14ac:dyDescent="0.2">
      <c r="A113" s="293" t="s">
        <v>281</v>
      </c>
      <c r="B113" s="294" t="s">
        <v>98</v>
      </c>
      <c r="C113" s="294">
        <v>89713</v>
      </c>
      <c r="D113" s="300" t="s">
        <v>388</v>
      </c>
      <c r="E113" s="294" t="s">
        <v>57</v>
      </c>
      <c r="F113" s="301">
        <f>'MEMORIA CALC.'!C705</f>
        <v>33.35</v>
      </c>
      <c r="G113" s="639">
        <v>33.700000000000003</v>
      </c>
      <c r="H113" s="631">
        <f t="shared" si="29"/>
        <v>40.878100000000003</v>
      </c>
      <c r="I113" s="644">
        <f t="shared" si="32"/>
        <v>1123.9000000000001</v>
      </c>
      <c r="J113" s="605">
        <f t="shared" si="31"/>
        <v>1363.28</v>
      </c>
    </row>
    <row r="114" spans="1:10" s="21" customFormat="1" ht="40.5" x14ac:dyDescent="0.2">
      <c r="A114" s="293" t="s">
        <v>282</v>
      </c>
      <c r="B114" s="294" t="s">
        <v>98</v>
      </c>
      <c r="C114" s="294">
        <v>89784</v>
      </c>
      <c r="D114" s="300" t="s">
        <v>236</v>
      </c>
      <c r="E114" s="294" t="s">
        <v>110</v>
      </c>
      <c r="F114" s="301">
        <f>'MEMORIA CALC.'!C711</f>
        <v>8</v>
      </c>
      <c r="G114" s="639">
        <v>15.42</v>
      </c>
      <c r="H114" s="631">
        <f t="shared" si="29"/>
        <v>18.704460000000001</v>
      </c>
      <c r="I114" s="644">
        <f t="shared" si="32"/>
        <v>123.36</v>
      </c>
      <c r="J114" s="605">
        <f t="shared" si="31"/>
        <v>149.63999999999999</v>
      </c>
    </row>
    <row r="115" spans="1:10" s="21" customFormat="1" ht="40.5" x14ac:dyDescent="0.2">
      <c r="A115" s="293" t="s">
        <v>283</v>
      </c>
      <c r="B115" s="294" t="s">
        <v>98</v>
      </c>
      <c r="C115" s="294">
        <v>89726</v>
      </c>
      <c r="D115" s="300" t="s">
        <v>240</v>
      </c>
      <c r="E115" s="294" t="s">
        <v>110</v>
      </c>
      <c r="F115" s="301">
        <f>'MEMORIA CALC.'!C716</f>
        <v>7</v>
      </c>
      <c r="G115" s="639">
        <v>5.69</v>
      </c>
      <c r="H115" s="631">
        <f t="shared" si="29"/>
        <v>6.9019700000000013</v>
      </c>
      <c r="I115" s="644">
        <f t="shared" si="32"/>
        <v>39.83</v>
      </c>
      <c r="J115" s="605">
        <f t="shared" si="31"/>
        <v>48.31</v>
      </c>
    </row>
    <row r="116" spans="1:10" s="21" customFormat="1" ht="40.5" x14ac:dyDescent="0.2">
      <c r="A116" s="293" t="s">
        <v>284</v>
      </c>
      <c r="B116" s="294" t="s">
        <v>98</v>
      </c>
      <c r="C116" s="294">
        <v>89746</v>
      </c>
      <c r="D116" s="300" t="s">
        <v>242</v>
      </c>
      <c r="E116" s="294" t="s">
        <v>110</v>
      </c>
      <c r="F116" s="301">
        <f>'MEMORIA CALC.'!C721</f>
        <v>5</v>
      </c>
      <c r="G116" s="639">
        <v>18.86</v>
      </c>
      <c r="H116" s="631">
        <f t="shared" si="29"/>
        <v>22.877179999999999</v>
      </c>
      <c r="I116" s="644">
        <f t="shared" si="32"/>
        <v>94.3</v>
      </c>
      <c r="J116" s="605">
        <f t="shared" si="31"/>
        <v>114.39</v>
      </c>
    </row>
    <row r="117" spans="1:10" s="21" customFormat="1" ht="40.5" x14ac:dyDescent="0.2">
      <c r="A117" s="293" t="s">
        <v>286</v>
      </c>
      <c r="B117" s="294" t="s">
        <v>98</v>
      </c>
      <c r="C117" s="294">
        <v>89739</v>
      </c>
      <c r="D117" s="300" t="s">
        <v>389</v>
      </c>
      <c r="E117" s="294" t="s">
        <v>64</v>
      </c>
      <c r="F117" s="301">
        <f>'MEMORIA CALC.'!C726</f>
        <v>6</v>
      </c>
      <c r="G117" s="639">
        <v>15.18</v>
      </c>
      <c r="H117" s="631">
        <f t="shared" si="29"/>
        <v>18.413340000000002</v>
      </c>
      <c r="I117" s="644">
        <f t="shared" si="32"/>
        <v>91.08</v>
      </c>
      <c r="J117" s="605">
        <f t="shared" si="31"/>
        <v>110.48</v>
      </c>
    </row>
    <row r="118" spans="1:10" s="21" customFormat="1" ht="40.5" x14ac:dyDescent="0.2">
      <c r="A118" s="293" t="s">
        <v>288</v>
      </c>
      <c r="B118" s="294" t="s">
        <v>98</v>
      </c>
      <c r="C118" s="294">
        <v>89732</v>
      </c>
      <c r="D118" s="300" t="s">
        <v>390</v>
      </c>
      <c r="E118" s="294" t="s">
        <v>64</v>
      </c>
      <c r="F118" s="301">
        <f>'MEMORIA CALC.'!C731</f>
        <v>6</v>
      </c>
      <c r="G118" s="639">
        <v>8.99</v>
      </c>
      <c r="H118" s="631">
        <f t="shared" si="29"/>
        <v>10.904870000000001</v>
      </c>
      <c r="I118" s="644">
        <f t="shared" si="32"/>
        <v>53.94</v>
      </c>
      <c r="J118" s="605">
        <f t="shared" si="31"/>
        <v>65.430000000000007</v>
      </c>
    </row>
    <row r="119" spans="1:10" s="21" customFormat="1" ht="40.5" x14ac:dyDescent="0.2">
      <c r="A119" s="293" t="s">
        <v>289</v>
      </c>
      <c r="B119" s="294" t="s">
        <v>98</v>
      </c>
      <c r="C119" s="294">
        <v>89731</v>
      </c>
      <c r="D119" s="300" t="s">
        <v>244</v>
      </c>
      <c r="E119" s="294" t="s">
        <v>110</v>
      </c>
      <c r="F119" s="301">
        <f>'MEMORIA CALC.'!C736</f>
        <v>11</v>
      </c>
      <c r="G119" s="639">
        <v>8.5299999999999994</v>
      </c>
      <c r="H119" s="631">
        <f t="shared" si="29"/>
        <v>10.34689</v>
      </c>
      <c r="I119" s="644">
        <f t="shared" si="32"/>
        <v>93.83</v>
      </c>
      <c r="J119" s="605">
        <f t="shared" si="31"/>
        <v>113.82</v>
      </c>
    </row>
    <row r="120" spans="1:10" s="21" customFormat="1" ht="40.5" x14ac:dyDescent="0.2">
      <c r="A120" s="293" t="s">
        <v>291</v>
      </c>
      <c r="B120" s="294" t="s">
        <v>98</v>
      </c>
      <c r="C120" s="294">
        <v>89744</v>
      </c>
      <c r="D120" s="300" t="s">
        <v>245</v>
      </c>
      <c r="E120" s="294" t="s">
        <v>110</v>
      </c>
      <c r="F120" s="301">
        <f>'MEMORIA CALC.'!C741</f>
        <v>8</v>
      </c>
      <c r="G120" s="639">
        <v>18.899999999999999</v>
      </c>
      <c r="H120" s="631">
        <f t="shared" si="29"/>
        <v>22.925699999999999</v>
      </c>
      <c r="I120" s="644">
        <f t="shared" si="32"/>
        <v>151.19999999999999</v>
      </c>
      <c r="J120" s="605">
        <f t="shared" si="31"/>
        <v>183.41</v>
      </c>
    </row>
    <row r="121" spans="1:10" s="21" customFormat="1" ht="40.5" x14ac:dyDescent="0.2">
      <c r="A121" s="293" t="s">
        <v>292</v>
      </c>
      <c r="B121" s="294" t="s">
        <v>98</v>
      </c>
      <c r="C121" s="294">
        <v>89728</v>
      </c>
      <c r="D121" s="300" t="s">
        <v>248</v>
      </c>
      <c r="E121" s="294" t="s">
        <v>110</v>
      </c>
      <c r="F121" s="301">
        <f>'MEMORIA CALC.'!C746</f>
        <v>6</v>
      </c>
      <c r="G121" s="639">
        <v>8.11</v>
      </c>
      <c r="H121" s="631">
        <f t="shared" si="29"/>
        <v>9.8374299999999995</v>
      </c>
      <c r="I121" s="644">
        <f t="shared" si="32"/>
        <v>48.66</v>
      </c>
      <c r="J121" s="605">
        <f t="shared" si="31"/>
        <v>59.02</v>
      </c>
    </row>
    <row r="122" spans="1:10" s="21" customFormat="1" ht="40.5" x14ac:dyDescent="0.2">
      <c r="A122" s="293" t="s">
        <v>293</v>
      </c>
      <c r="B122" s="294" t="s">
        <v>98</v>
      </c>
      <c r="C122" s="294">
        <v>89748</v>
      </c>
      <c r="D122" s="300" t="s">
        <v>249</v>
      </c>
      <c r="E122" s="294" t="s">
        <v>110</v>
      </c>
      <c r="F122" s="301">
        <f>'MEMORIA CALC.'!C751</f>
        <v>1</v>
      </c>
      <c r="G122" s="639">
        <v>29.05</v>
      </c>
      <c r="H122" s="631">
        <f t="shared" si="29"/>
        <v>35.237650000000002</v>
      </c>
      <c r="I122" s="644">
        <f t="shared" si="32"/>
        <v>29.05</v>
      </c>
      <c r="J122" s="605">
        <f t="shared" si="31"/>
        <v>35.24</v>
      </c>
    </row>
    <row r="123" spans="1:10" s="21" customFormat="1" ht="40.5" x14ac:dyDescent="0.2">
      <c r="A123" s="293" t="s">
        <v>294</v>
      </c>
      <c r="B123" s="294" t="s">
        <v>98</v>
      </c>
      <c r="C123" s="294">
        <v>89778</v>
      </c>
      <c r="D123" s="300" t="s">
        <v>391</v>
      </c>
      <c r="E123" s="294" t="s">
        <v>64</v>
      </c>
      <c r="F123" s="301">
        <f>'MEMORIA CALC.'!C756</f>
        <v>4</v>
      </c>
      <c r="G123" s="639">
        <v>14.6</v>
      </c>
      <c r="H123" s="631">
        <f t="shared" si="29"/>
        <v>17.709800000000001</v>
      </c>
      <c r="I123" s="644">
        <f t="shared" si="32"/>
        <v>58.4</v>
      </c>
      <c r="J123" s="605">
        <f t="shared" si="31"/>
        <v>70.84</v>
      </c>
    </row>
    <row r="124" spans="1:10" s="21" customFormat="1" ht="27" x14ac:dyDescent="0.2">
      <c r="A124" s="293" t="s">
        <v>295</v>
      </c>
      <c r="B124" s="294" t="s">
        <v>98</v>
      </c>
      <c r="C124" s="294">
        <v>89665</v>
      </c>
      <c r="D124" s="300" t="s">
        <v>393</v>
      </c>
      <c r="E124" s="294" t="s">
        <v>64</v>
      </c>
      <c r="F124" s="301">
        <f>'MEMORIA CALC.'!C761</f>
        <v>1</v>
      </c>
      <c r="G124" s="639">
        <v>10.3</v>
      </c>
      <c r="H124" s="631">
        <f t="shared" si="29"/>
        <v>12.493900000000002</v>
      </c>
      <c r="I124" s="644">
        <f t="shared" si="32"/>
        <v>10.3</v>
      </c>
      <c r="J124" s="605">
        <f t="shared" si="31"/>
        <v>12.49</v>
      </c>
    </row>
    <row r="125" spans="1:10" s="21" customFormat="1" ht="27" x14ac:dyDescent="0.2">
      <c r="A125" s="293" t="s">
        <v>420</v>
      </c>
      <c r="B125" s="294" t="s">
        <v>395</v>
      </c>
      <c r="C125" s="294">
        <v>89673</v>
      </c>
      <c r="D125" s="300" t="s">
        <v>396</v>
      </c>
      <c r="E125" s="294" t="s">
        <v>64</v>
      </c>
      <c r="F125" s="301">
        <f>'MEMORIA CALC.'!C766</f>
        <v>4</v>
      </c>
      <c r="G125" s="639">
        <v>19.97</v>
      </c>
      <c r="H125" s="631">
        <f t="shared" si="29"/>
        <v>24.223610000000001</v>
      </c>
      <c r="I125" s="644">
        <f t="shared" si="32"/>
        <v>79.88</v>
      </c>
      <c r="J125" s="605">
        <f t="shared" si="31"/>
        <v>96.89</v>
      </c>
    </row>
    <row r="126" spans="1:10" s="21" customFormat="1" ht="13.5" x14ac:dyDescent="0.2">
      <c r="A126" s="299"/>
      <c r="B126" s="323"/>
      <c r="C126" s="323"/>
      <c r="D126" s="324" t="s">
        <v>226</v>
      </c>
      <c r="E126" s="323"/>
      <c r="F126" s="301"/>
      <c r="G126" s="632"/>
      <c r="H126" s="645"/>
      <c r="I126" s="632"/>
      <c r="J126" s="314"/>
    </row>
    <row r="127" spans="1:10" s="21" customFormat="1" ht="40.5" x14ac:dyDescent="0.2">
      <c r="A127" s="379" t="s">
        <v>504</v>
      </c>
      <c r="B127" s="380" t="s">
        <v>98</v>
      </c>
      <c r="C127" s="380">
        <v>100872</v>
      </c>
      <c r="D127" s="373" t="s">
        <v>255</v>
      </c>
      <c r="E127" s="380" t="s">
        <v>110</v>
      </c>
      <c r="F127" s="301">
        <f>'MEMORIA CALC.'!C771</f>
        <v>2</v>
      </c>
      <c r="G127" s="635">
        <v>218.49</v>
      </c>
      <c r="H127" s="631">
        <f t="shared" si="29"/>
        <v>265.02837000000005</v>
      </c>
      <c r="I127" s="627">
        <f t="shared" ref="I127:I129" si="33">ROUND(G127*F127,2)</f>
        <v>436.98</v>
      </c>
      <c r="J127" s="605">
        <f t="shared" si="31"/>
        <v>530.05999999999995</v>
      </c>
    </row>
    <row r="128" spans="1:10" s="21" customFormat="1" ht="54" x14ac:dyDescent="0.2">
      <c r="A128" s="379" t="s">
        <v>505</v>
      </c>
      <c r="B128" s="380" t="s">
        <v>98</v>
      </c>
      <c r="C128" s="380">
        <v>86941</v>
      </c>
      <c r="D128" s="373" t="s">
        <v>423</v>
      </c>
      <c r="E128" s="380" t="s">
        <v>110</v>
      </c>
      <c r="F128" s="301">
        <f>'MEMORIA CALC.'!C776</f>
        <v>1</v>
      </c>
      <c r="G128" s="635">
        <v>524.35</v>
      </c>
      <c r="H128" s="631">
        <f t="shared" si="29"/>
        <v>636.03655000000003</v>
      </c>
      <c r="I128" s="627">
        <f t="shared" si="33"/>
        <v>524.35</v>
      </c>
      <c r="J128" s="605">
        <f t="shared" si="31"/>
        <v>636.04</v>
      </c>
    </row>
    <row r="129" spans="1:10" s="21" customFormat="1" ht="15" x14ac:dyDescent="0.2">
      <c r="A129" s="379" t="s">
        <v>506</v>
      </c>
      <c r="B129" s="380" t="s">
        <v>98</v>
      </c>
      <c r="C129" s="380">
        <v>95471</v>
      </c>
      <c r="D129" s="373" t="s">
        <v>424</v>
      </c>
      <c r="E129" s="380" t="s">
        <v>110</v>
      </c>
      <c r="F129" s="301">
        <f>'MEMORIA CALC.'!C781</f>
        <v>1</v>
      </c>
      <c r="G129" s="635">
        <v>695.71</v>
      </c>
      <c r="H129" s="631">
        <f t="shared" si="29"/>
        <v>843.89623000000006</v>
      </c>
      <c r="I129" s="627">
        <f t="shared" si="33"/>
        <v>695.71</v>
      </c>
      <c r="J129" s="605">
        <f t="shared" si="31"/>
        <v>843.9</v>
      </c>
    </row>
    <row r="130" spans="1:10" s="325" customFormat="1" ht="13.5" x14ac:dyDescent="0.2">
      <c r="A130" s="664" t="s">
        <v>256</v>
      </c>
      <c r="B130" s="665"/>
      <c r="C130" s="665"/>
      <c r="D130" s="665"/>
      <c r="E130" s="665"/>
      <c r="F130" s="665"/>
      <c r="G130" s="665"/>
      <c r="H130" s="633"/>
      <c r="I130" s="634">
        <f>SUM(I97:I129)</f>
        <v>8674.5999999999985</v>
      </c>
      <c r="J130" s="600">
        <f>SUM(J97:J129)</f>
        <v>10522.289999999999</v>
      </c>
    </row>
    <row r="131" spans="1:10" s="406" customFormat="1" ht="13.5" x14ac:dyDescent="0.2">
      <c r="A131" s="414" t="s">
        <v>297</v>
      </c>
      <c r="B131" s="673" t="s">
        <v>258</v>
      </c>
      <c r="C131" s="674"/>
      <c r="D131" s="674"/>
      <c r="E131" s="674"/>
      <c r="F131" s="674"/>
      <c r="G131" s="674"/>
      <c r="H131" s="677"/>
      <c r="I131" s="678"/>
      <c r="J131" s="432"/>
    </row>
    <row r="132" spans="1:10" s="406" customFormat="1" ht="13.5" x14ac:dyDescent="0.2">
      <c r="A132" s="414"/>
      <c r="B132" s="415"/>
      <c r="C132" s="415"/>
      <c r="D132" s="416" t="s">
        <v>259</v>
      </c>
      <c r="E132" s="415"/>
      <c r="F132" s="417"/>
      <c r="G132" s="632"/>
      <c r="H132" s="645"/>
      <c r="I132" s="632"/>
      <c r="J132" s="432"/>
    </row>
    <row r="133" spans="1:10" s="406" customFormat="1" ht="15" x14ac:dyDescent="0.2">
      <c r="A133" s="379" t="s">
        <v>301</v>
      </c>
      <c r="B133" s="380" t="s">
        <v>98</v>
      </c>
      <c r="C133" s="418" t="s">
        <v>494</v>
      </c>
      <c r="D133" s="419" t="s">
        <v>499</v>
      </c>
      <c r="E133" s="418" t="s">
        <v>64</v>
      </c>
      <c r="F133" s="326">
        <f>'MEMORIA CALC.'!C789</f>
        <v>30</v>
      </c>
      <c r="G133" s="630">
        <f>CPU!F208</f>
        <v>60.14</v>
      </c>
      <c r="H133" s="631">
        <f t="shared" ref="H133:H134" si="34">G133*1.213</f>
        <v>72.949820000000003</v>
      </c>
      <c r="I133" s="627">
        <f>ROUND(G133*F133,2)</f>
        <v>1804.2</v>
      </c>
      <c r="J133" s="605">
        <f t="shared" ref="J133:J155" si="35">ROUND((F133*H133),2)</f>
        <v>2188.4899999999998</v>
      </c>
    </row>
    <row r="134" spans="1:10" s="406" customFormat="1" ht="15" x14ac:dyDescent="0.2">
      <c r="A134" s="379" t="s">
        <v>514</v>
      </c>
      <c r="B134" s="380" t="s">
        <v>98</v>
      </c>
      <c r="C134" s="380" t="s">
        <v>493</v>
      </c>
      <c r="D134" s="373" t="s">
        <v>500</v>
      </c>
      <c r="E134" s="380" t="s">
        <v>64</v>
      </c>
      <c r="F134" s="326">
        <f>'MEMORIA CALC.'!C793</f>
        <v>1</v>
      </c>
      <c r="G134" s="635">
        <f>CPU!F181</f>
        <v>41.19</v>
      </c>
      <c r="H134" s="631">
        <f t="shared" si="34"/>
        <v>49.963470000000001</v>
      </c>
      <c r="I134" s="627">
        <f>ROUND(G134*F134,2)</f>
        <v>41.19</v>
      </c>
      <c r="J134" s="605">
        <f t="shared" si="35"/>
        <v>49.96</v>
      </c>
    </row>
    <row r="135" spans="1:10" s="406" customFormat="1" ht="13.5" x14ac:dyDescent="0.2">
      <c r="A135" s="414"/>
      <c r="B135" s="415"/>
      <c r="C135" s="415"/>
      <c r="D135" s="416" t="s">
        <v>262</v>
      </c>
      <c r="E135" s="415"/>
      <c r="F135" s="301"/>
      <c r="G135" s="632"/>
      <c r="H135" s="645"/>
      <c r="I135" s="632"/>
      <c r="J135" s="432"/>
    </row>
    <row r="136" spans="1:10" s="406" customFormat="1" ht="27" x14ac:dyDescent="0.2">
      <c r="A136" s="379" t="s">
        <v>529</v>
      </c>
      <c r="B136" s="380" t="s">
        <v>98</v>
      </c>
      <c r="C136" s="380">
        <v>91940</v>
      </c>
      <c r="D136" s="373" t="s">
        <v>425</v>
      </c>
      <c r="E136" s="380" t="s">
        <v>64</v>
      </c>
      <c r="F136" s="301">
        <f>'MEMORIA CALC.'!C799</f>
        <v>88</v>
      </c>
      <c r="G136" s="635">
        <v>11.47</v>
      </c>
      <c r="H136" s="631">
        <f t="shared" ref="H136" si="36">G136*1.213</f>
        <v>13.913110000000001</v>
      </c>
      <c r="I136" s="627">
        <f>ROUND(G136*F136,2)</f>
        <v>1009.36</v>
      </c>
      <c r="J136" s="605">
        <f t="shared" si="35"/>
        <v>1224.3499999999999</v>
      </c>
    </row>
    <row r="137" spans="1:10" s="406" customFormat="1" ht="13.5" x14ac:dyDescent="0.2">
      <c r="A137" s="414"/>
      <c r="B137" s="415"/>
      <c r="C137" s="415"/>
      <c r="D137" s="416" t="s">
        <v>266</v>
      </c>
      <c r="E137" s="415"/>
      <c r="F137" s="301"/>
      <c r="G137" s="632"/>
      <c r="H137" s="645"/>
      <c r="I137" s="632"/>
      <c r="J137" s="432"/>
    </row>
    <row r="138" spans="1:10" s="406" customFormat="1" ht="40.5" x14ac:dyDescent="0.2">
      <c r="A138" s="379" t="s">
        <v>625</v>
      </c>
      <c r="B138" s="380" t="s">
        <v>98</v>
      </c>
      <c r="C138" s="380">
        <v>91996</v>
      </c>
      <c r="D138" s="373" t="s">
        <v>268</v>
      </c>
      <c r="E138" s="380" t="s">
        <v>64</v>
      </c>
      <c r="F138" s="301">
        <f>'MEMORIA CALC.'!C805</f>
        <v>78</v>
      </c>
      <c r="G138" s="635">
        <v>25.22</v>
      </c>
      <c r="H138" s="646">
        <f t="shared" ref="H138:H139" si="37">G138*1.213</f>
        <v>30.59186</v>
      </c>
      <c r="I138" s="627">
        <f>ROUND(G138*F138,2)</f>
        <v>1967.16</v>
      </c>
      <c r="J138" s="605">
        <f t="shared" si="35"/>
        <v>2386.17</v>
      </c>
    </row>
    <row r="139" spans="1:10" s="406" customFormat="1" ht="27" x14ac:dyDescent="0.2">
      <c r="A139" s="379" t="s">
        <v>626</v>
      </c>
      <c r="B139" s="380" t="s">
        <v>98</v>
      </c>
      <c r="C139" s="380">
        <v>91953</v>
      </c>
      <c r="D139" s="373" t="s">
        <v>270</v>
      </c>
      <c r="E139" s="380" t="s">
        <v>64</v>
      </c>
      <c r="F139" s="301">
        <f>'MEMORIA CALC.'!C809</f>
        <v>10</v>
      </c>
      <c r="G139" s="635">
        <v>21.22</v>
      </c>
      <c r="H139" s="646">
        <f t="shared" si="37"/>
        <v>25.73986</v>
      </c>
      <c r="I139" s="627">
        <f>ROUND(G139*F139,2)</f>
        <v>212.2</v>
      </c>
      <c r="J139" s="605">
        <f t="shared" si="35"/>
        <v>257.39999999999998</v>
      </c>
    </row>
    <row r="140" spans="1:10" s="21" customFormat="1" ht="13.5" x14ac:dyDescent="0.2">
      <c r="A140" s="327"/>
      <c r="B140" s="328"/>
      <c r="C140" s="328"/>
      <c r="D140" s="329" t="s">
        <v>271</v>
      </c>
      <c r="E140" s="328"/>
      <c r="F140" s="301"/>
      <c r="G140" s="632"/>
      <c r="H140" s="645"/>
      <c r="I140" s="632"/>
      <c r="J140" s="314"/>
    </row>
    <row r="141" spans="1:10" s="21" customFormat="1" ht="40.5" x14ac:dyDescent="0.2">
      <c r="A141" s="293" t="s">
        <v>627</v>
      </c>
      <c r="B141" s="294" t="s">
        <v>98</v>
      </c>
      <c r="C141" s="294">
        <v>91926</v>
      </c>
      <c r="D141" s="300" t="s">
        <v>273</v>
      </c>
      <c r="E141" s="294" t="s">
        <v>57</v>
      </c>
      <c r="F141" s="301">
        <f>'MEMORIA CALC.'!C815</f>
        <v>258.10000000000002</v>
      </c>
      <c r="G141" s="639">
        <v>2.84</v>
      </c>
      <c r="H141" s="646">
        <f t="shared" ref="H141:H155" si="38">G141*1.213</f>
        <v>3.4449200000000002</v>
      </c>
      <c r="I141" s="644">
        <f t="shared" ref="I141:I146" si="39">ROUND(G141*F141,2)</f>
        <v>733</v>
      </c>
      <c r="J141" s="605">
        <f t="shared" si="35"/>
        <v>889.13</v>
      </c>
    </row>
    <row r="142" spans="1:10" s="21" customFormat="1" ht="40.5" x14ac:dyDescent="0.2">
      <c r="A142" s="293" t="s">
        <v>628</v>
      </c>
      <c r="B142" s="294" t="s">
        <v>98</v>
      </c>
      <c r="C142" s="294">
        <v>91928</v>
      </c>
      <c r="D142" s="300" t="s">
        <v>275</v>
      </c>
      <c r="E142" s="294" t="s">
        <v>171</v>
      </c>
      <c r="F142" s="301">
        <f>'MEMORIA CALC.'!C819</f>
        <v>391.65000000000003</v>
      </c>
      <c r="G142" s="639">
        <v>4.5599999999999996</v>
      </c>
      <c r="H142" s="646">
        <f t="shared" si="38"/>
        <v>5.5312799999999998</v>
      </c>
      <c r="I142" s="644">
        <f t="shared" si="39"/>
        <v>1785.92</v>
      </c>
      <c r="J142" s="605">
        <f t="shared" si="35"/>
        <v>2166.33</v>
      </c>
    </row>
    <row r="143" spans="1:10" s="21" customFormat="1" ht="40.5" x14ac:dyDescent="0.2">
      <c r="A143" s="293" t="s">
        <v>629</v>
      </c>
      <c r="B143" s="294" t="s">
        <v>98</v>
      </c>
      <c r="C143" s="294">
        <v>91930</v>
      </c>
      <c r="D143" s="300" t="s">
        <v>277</v>
      </c>
      <c r="E143" s="294" t="s">
        <v>171</v>
      </c>
      <c r="F143" s="301">
        <f>'MEMORIA CALC.'!C823</f>
        <v>154.75</v>
      </c>
      <c r="G143" s="639">
        <v>6.22</v>
      </c>
      <c r="H143" s="646">
        <f t="shared" si="38"/>
        <v>7.5448599999999999</v>
      </c>
      <c r="I143" s="644">
        <f t="shared" si="39"/>
        <v>962.55</v>
      </c>
      <c r="J143" s="605">
        <f t="shared" si="35"/>
        <v>1167.57</v>
      </c>
    </row>
    <row r="144" spans="1:10" s="21" customFormat="1" ht="40.5" x14ac:dyDescent="0.2">
      <c r="A144" s="293" t="s">
        <v>630</v>
      </c>
      <c r="B144" s="294" t="s">
        <v>98</v>
      </c>
      <c r="C144" s="294">
        <v>91932</v>
      </c>
      <c r="D144" s="300" t="s">
        <v>279</v>
      </c>
      <c r="E144" s="294" t="s">
        <v>171</v>
      </c>
      <c r="F144" s="301">
        <f>'MEMORIA CALC.'!C827</f>
        <v>213.45</v>
      </c>
      <c r="G144" s="639">
        <v>10.17</v>
      </c>
      <c r="H144" s="646">
        <f t="shared" si="38"/>
        <v>12.336210000000001</v>
      </c>
      <c r="I144" s="644">
        <f t="shared" si="39"/>
        <v>2170.79</v>
      </c>
      <c r="J144" s="605">
        <f t="shared" si="35"/>
        <v>2633.16</v>
      </c>
    </row>
    <row r="145" spans="1:10" s="21" customFormat="1" ht="40.5" x14ac:dyDescent="0.2">
      <c r="A145" s="293" t="s">
        <v>631</v>
      </c>
      <c r="B145" s="294" t="s">
        <v>98</v>
      </c>
      <c r="C145" s="294">
        <v>91934</v>
      </c>
      <c r="D145" s="300" t="s">
        <v>406</v>
      </c>
      <c r="E145" s="294" t="s">
        <v>171</v>
      </c>
      <c r="F145" s="301">
        <f>'MEMORIA CALC.'!C831</f>
        <v>130.5</v>
      </c>
      <c r="G145" s="639">
        <v>15.53</v>
      </c>
      <c r="H145" s="631">
        <f t="shared" si="38"/>
        <v>18.837890000000002</v>
      </c>
      <c r="I145" s="644">
        <f t="shared" si="39"/>
        <v>2026.67</v>
      </c>
      <c r="J145" s="605">
        <f t="shared" si="35"/>
        <v>2458.34</v>
      </c>
    </row>
    <row r="146" spans="1:10" s="21" customFormat="1" ht="40.5" x14ac:dyDescent="0.2">
      <c r="A146" s="293" t="s">
        <v>632</v>
      </c>
      <c r="B146" s="294" t="s">
        <v>98</v>
      </c>
      <c r="C146" s="294">
        <v>92986</v>
      </c>
      <c r="D146" s="300" t="s">
        <v>407</v>
      </c>
      <c r="E146" s="294" t="s">
        <v>171</v>
      </c>
      <c r="F146" s="301">
        <f>'MEMORIA CALC.'!C835</f>
        <v>9.3000000000000007</v>
      </c>
      <c r="G146" s="639">
        <v>24.42</v>
      </c>
      <c r="H146" s="646">
        <f t="shared" si="38"/>
        <v>29.621460000000003</v>
      </c>
      <c r="I146" s="644">
        <f t="shared" si="39"/>
        <v>227.11</v>
      </c>
      <c r="J146" s="605">
        <f t="shared" si="35"/>
        <v>275.48</v>
      </c>
    </row>
    <row r="147" spans="1:10" s="21" customFormat="1" ht="13.5" x14ac:dyDescent="0.2">
      <c r="A147" s="327"/>
      <c r="B147" s="328"/>
      <c r="C147" s="328"/>
      <c r="D147" s="329" t="s">
        <v>280</v>
      </c>
      <c r="E147" s="328"/>
      <c r="F147" s="301"/>
      <c r="G147" s="632"/>
      <c r="H147" s="645"/>
      <c r="I147" s="632"/>
      <c r="J147" s="314"/>
    </row>
    <row r="148" spans="1:10" s="21" customFormat="1" ht="27" x14ac:dyDescent="0.2">
      <c r="A148" s="293" t="s">
        <v>633</v>
      </c>
      <c r="B148" s="294" t="s">
        <v>98</v>
      </c>
      <c r="C148" s="294">
        <v>93653</v>
      </c>
      <c r="D148" s="300" t="s">
        <v>408</v>
      </c>
      <c r="E148" s="294" t="s">
        <v>110</v>
      </c>
      <c r="F148" s="301">
        <f>'MEMORIA CALC.'!C839</f>
        <v>3</v>
      </c>
      <c r="G148" s="639">
        <v>9.07</v>
      </c>
      <c r="H148" s="646">
        <f t="shared" si="38"/>
        <v>11.001910000000001</v>
      </c>
      <c r="I148" s="644">
        <f>ROUND(G148*F148,2)</f>
        <v>27.21</v>
      </c>
      <c r="J148" s="605">
        <f t="shared" si="35"/>
        <v>33.01</v>
      </c>
    </row>
    <row r="149" spans="1:10" s="21" customFormat="1" ht="27" x14ac:dyDescent="0.2">
      <c r="A149" s="293" t="s">
        <v>634</v>
      </c>
      <c r="B149" s="294" t="s">
        <v>98</v>
      </c>
      <c r="C149" s="294">
        <v>93654</v>
      </c>
      <c r="D149" s="300" t="str">
        <f>'MEMORIA CALC.'!B841</f>
        <v>Disjuntor monopolar tipo din, corrente nominal de 16a - fornecimento e instalação. af_04/2016</v>
      </c>
      <c r="E149" s="294" t="s">
        <v>110</v>
      </c>
      <c r="F149" s="301">
        <f>'MEMORIA CALC.'!C843</f>
        <v>1</v>
      </c>
      <c r="G149" s="639">
        <v>9.5500000000000007</v>
      </c>
      <c r="H149" s="646">
        <f t="shared" si="38"/>
        <v>11.584150000000001</v>
      </c>
      <c r="I149" s="644">
        <f t="shared" ref="I149:I155" si="40">ROUND(G149*F149,2)</f>
        <v>9.5500000000000007</v>
      </c>
      <c r="J149" s="605">
        <f t="shared" si="35"/>
        <v>11.58</v>
      </c>
    </row>
    <row r="150" spans="1:10" s="21" customFormat="1" ht="27" x14ac:dyDescent="0.2">
      <c r="A150" s="293" t="s">
        <v>635</v>
      </c>
      <c r="B150" s="294" t="s">
        <v>98</v>
      </c>
      <c r="C150" s="294">
        <v>93658</v>
      </c>
      <c r="D150" s="300" t="str">
        <f>'MEMORIA CALC.'!B845</f>
        <v>Disjuntor monopolar tipo din, corrente nominal de 40a - fornecimento e instalação. af_04/2016</v>
      </c>
      <c r="E150" s="294" t="s">
        <v>110</v>
      </c>
      <c r="F150" s="301">
        <f>'MEMORIA CALC.'!C847</f>
        <v>1</v>
      </c>
      <c r="G150" s="639">
        <v>16.75</v>
      </c>
      <c r="H150" s="631">
        <f t="shared" si="38"/>
        <v>20.31775</v>
      </c>
      <c r="I150" s="644">
        <f t="shared" si="40"/>
        <v>16.75</v>
      </c>
      <c r="J150" s="605">
        <f t="shared" si="35"/>
        <v>20.32</v>
      </c>
    </row>
    <row r="151" spans="1:10" s="21" customFormat="1" ht="27" x14ac:dyDescent="0.2">
      <c r="A151" s="293" t="s">
        <v>636</v>
      </c>
      <c r="B151" s="294" t="s">
        <v>98</v>
      </c>
      <c r="C151" s="294">
        <v>93659</v>
      </c>
      <c r="D151" s="300" t="str">
        <f>'MEMORIA CALC.'!B849</f>
        <v>Disjuntor monopolar tipo din, corrente nominal de 50a - fornecimento e instalação. af_04/2016</v>
      </c>
      <c r="E151" s="294" t="s">
        <v>110</v>
      </c>
      <c r="F151" s="301">
        <f>'MEMORIA CALC.'!C851</f>
        <v>1</v>
      </c>
      <c r="G151" s="639">
        <v>19.010000000000002</v>
      </c>
      <c r="H151" s="631">
        <f t="shared" si="38"/>
        <v>23.059130000000003</v>
      </c>
      <c r="I151" s="644">
        <f t="shared" si="40"/>
        <v>19.010000000000002</v>
      </c>
      <c r="J151" s="605">
        <f t="shared" si="35"/>
        <v>23.06</v>
      </c>
    </row>
    <row r="152" spans="1:10" s="21" customFormat="1" ht="27" x14ac:dyDescent="0.2">
      <c r="A152" s="293" t="s">
        <v>637</v>
      </c>
      <c r="B152" s="294" t="s">
        <v>98</v>
      </c>
      <c r="C152" s="294">
        <v>93660</v>
      </c>
      <c r="D152" s="300" t="s">
        <v>414</v>
      </c>
      <c r="E152" s="294" t="s">
        <v>110</v>
      </c>
      <c r="F152" s="301">
        <f>'MEMORIA CALC.'!C855</f>
        <v>7</v>
      </c>
      <c r="G152" s="639">
        <v>44.66</v>
      </c>
      <c r="H152" s="631">
        <f t="shared" si="38"/>
        <v>54.172579999999996</v>
      </c>
      <c r="I152" s="644">
        <f t="shared" si="40"/>
        <v>312.62</v>
      </c>
      <c r="J152" s="605">
        <f t="shared" si="35"/>
        <v>379.21</v>
      </c>
    </row>
    <row r="153" spans="1:10" s="21" customFormat="1" ht="27" x14ac:dyDescent="0.2">
      <c r="A153" s="293" t="s">
        <v>638</v>
      </c>
      <c r="B153" s="294" t="s">
        <v>98</v>
      </c>
      <c r="C153" s="294">
        <v>93661</v>
      </c>
      <c r="D153" s="300" t="s">
        <v>415</v>
      </c>
      <c r="E153" s="294" t="s">
        <v>110</v>
      </c>
      <c r="F153" s="301">
        <f>'MEMORIA CALC.'!C859</f>
        <v>2</v>
      </c>
      <c r="G153" s="639">
        <v>45.62</v>
      </c>
      <c r="H153" s="631">
        <f t="shared" si="38"/>
        <v>55.337060000000001</v>
      </c>
      <c r="I153" s="644">
        <f t="shared" si="40"/>
        <v>91.24</v>
      </c>
      <c r="J153" s="605">
        <f t="shared" si="35"/>
        <v>110.67</v>
      </c>
    </row>
    <row r="154" spans="1:10" s="21" customFormat="1" ht="27" x14ac:dyDescent="0.2">
      <c r="A154" s="293" t="s">
        <v>639</v>
      </c>
      <c r="B154" s="294" t="s">
        <v>98</v>
      </c>
      <c r="C154" s="294">
        <v>93666</v>
      </c>
      <c r="D154" s="300" t="s">
        <v>413</v>
      </c>
      <c r="E154" s="294" t="s">
        <v>110</v>
      </c>
      <c r="F154" s="301">
        <f>'MEMORIA CALC.'!C863</f>
        <v>2</v>
      </c>
      <c r="G154" s="639">
        <v>57.05</v>
      </c>
      <c r="H154" s="646">
        <f t="shared" si="38"/>
        <v>69.201650000000001</v>
      </c>
      <c r="I154" s="644">
        <f t="shared" si="40"/>
        <v>114.1</v>
      </c>
      <c r="J154" s="605">
        <f t="shared" si="35"/>
        <v>138.4</v>
      </c>
    </row>
    <row r="155" spans="1:10" s="21" customFormat="1" ht="27" x14ac:dyDescent="0.2">
      <c r="A155" s="293" t="s">
        <v>640</v>
      </c>
      <c r="B155" s="294" t="s">
        <v>395</v>
      </c>
      <c r="C155" s="294" t="s">
        <v>417</v>
      </c>
      <c r="D155" s="300" t="s">
        <v>416</v>
      </c>
      <c r="E155" s="294" t="s">
        <v>64</v>
      </c>
      <c r="F155" s="301">
        <f>'MEMORIA CALC.'!C867</f>
        <v>1</v>
      </c>
      <c r="G155" s="639">
        <v>101.94</v>
      </c>
      <c r="H155" s="646">
        <f t="shared" si="38"/>
        <v>123.65322</v>
      </c>
      <c r="I155" s="644">
        <f t="shared" si="40"/>
        <v>101.94</v>
      </c>
      <c r="J155" s="605">
        <f t="shared" si="35"/>
        <v>123.65</v>
      </c>
    </row>
    <row r="156" spans="1:10" s="21" customFormat="1" ht="13.5" x14ac:dyDescent="0.2">
      <c r="A156" s="293"/>
      <c r="B156" s="294"/>
      <c r="C156" s="294"/>
      <c r="D156" s="300"/>
      <c r="E156" s="294"/>
      <c r="F156" s="301"/>
      <c r="G156" s="639"/>
      <c r="H156" s="647"/>
      <c r="I156" s="644"/>
      <c r="J156" s="314"/>
    </row>
    <row r="157" spans="1:10" s="21" customFormat="1" ht="13.5" x14ac:dyDescent="0.2">
      <c r="A157" s="299"/>
      <c r="B157" s="323"/>
      <c r="C157" s="323"/>
      <c r="D157" s="324" t="s">
        <v>285</v>
      </c>
      <c r="E157" s="294"/>
      <c r="F157" s="301"/>
      <c r="G157" s="632"/>
      <c r="H157" s="645"/>
      <c r="I157" s="632"/>
      <c r="J157" s="314"/>
    </row>
    <row r="158" spans="1:10" s="21" customFormat="1" ht="40.5" x14ac:dyDescent="0.2">
      <c r="A158" s="293" t="s">
        <v>641</v>
      </c>
      <c r="B158" s="294" t="s">
        <v>98</v>
      </c>
      <c r="C158" s="294">
        <v>91863</v>
      </c>
      <c r="D158" s="300" t="s">
        <v>287</v>
      </c>
      <c r="E158" s="294" t="s">
        <v>57</v>
      </c>
      <c r="F158" s="301">
        <f>'MEMORIA CALC.'!C873</f>
        <v>373.35</v>
      </c>
      <c r="G158" s="639">
        <v>9.1300000000000008</v>
      </c>
      <c r="H158" s="646">
        <f t="shared" ref="H158" si="41">G158*1.213</f>
        <v>11.074690000000002</v>
      </c>
      <c r="I158" s="644">
        <f>ROUND(G158*F158,2)</f>
        <v>3408.69</v>
      </c>
      <c r="J158" s="605">
        <f t="shared" ref="J158" si="42">ROUND((F158*H158),2)</f>
        <v>4134.74</v>
      </c>
    </row>
    <row r="159" spans="1:10" s="21" customFormat="1" ht="13.5" x14ac:dyDescent="0.2">
      <c r="A159" s="327"/>
      <c r="B159" s="328"/>
      <c r="C159" s="328"/>
      <c r="D159" s="329" t="s">
        <v>290</v>
      </c>
      <c r="E159" s="328"/>
      <c r="F159" s="301"/>
      <c r="G159" s="632"/>
      <c r="H159" s="645"/>
      <c r="I159" s="632"/>
      <c r="J159" s="314"/>
    </row>
    <row r="160" spans="1:10" s="21" customFormat="1" ht="40.5" x14ac:dyDescent="0.2">
      <c r="A160" s="293" t="s">
        <v>642</v>
      </c>
      <c r="B160" s="294" t="s">
        <v>98</v>
      </c>
      <c r="C160" s="294">
        <v>101878</v>
      </c>
      <c r="D160" s="300" t="s">
        <v>418</v>
      </c>
      <c r="E160" s="294" t="s">
        <v>110</v>
      </c>
      <c r="F160" s="301">
        <f>'MEMORIA CALC.'!C877</f>
        <v>2</v>
      </c>
      <c r="G160" s="639">
        <v>510.18</v>
      </c>
      <c r="H160" s="646">
        <f t="shared" ref="H160:H161" si="43">G160*1.213</f>
        <v>618.84834000000001</v>
      </c>
      <c r="I160" s="644">
        <f>ROUND(G160*F160,2)</f>
        <v>1020.36</v>
      </c>
      <c r="J160" s="605">
        <f t="shared" ref="J160:J161" si="44">ROUND((F160*H160),2)</f>
        <v>1237.7</v>
      </c>
    </row>
    <row r="161" spans="1:251" s="21" customFormat="1" ht="27" x14ac:dyDescent="0.2">
      <c r="A161" s="404" t="s">
        <v>643</v>
      </c>
      <c r="B161" s="303" t="s">
        <v>98</v>
      </c>
      <c r="C161" s="303">
        <v>98111</v>
      </c>
      <c r="D161" s="405" t="s">
        <v>421</v>
      </c>
      <c r="E161" s="303" t="s">
        <v>110</v>
      </c>
      <c r="F161" s="301">
        <f>'MEMORIA CALC.'!C881</f>
        <v>1</v>
      </c>
      <c r="G161" s="639">
        <v>20.329999999999998</v>
      </c>
      <c r="H161" s="646">
        <f t="shared" si="43"/>
        <v>24.66029</v>
      </c>
      <c r="I161" s="644">
        <f>ROUND(G161*F161,2)</f>
        <v>20.329999999999998</v>
      </c>
      <c r="J161" s="605">
        <f t="shared" si="44"/>
        <v>24.66</v>
      </c>
    </row>
    <row r="162" spans="1:251" s="21" customFormat="1" ht="13.5" x14ac:dyDescent="0.2">
      <c r="A162" s="327"/>
      <c r="B162" s="328"/>
      <c r="C162" s="328"/>
      <c r="D162" s="329" t="s">
        <v>503</v>
      </c>
      <c r="E162" s="328"/>
      <c r="F162" s="301"/>
      <c r="G162" s="632"/>
      <c r="H162" s="645"/>
      <c r="I162" s="632"/>
      <c r="J162" s="314"/>
    </row>
    <row r="163" spans="1:251" s="21" customFormat="1" ht="15" x14ac:dyDescent="0.2">
      <c r="A163" s="404" t="s">
        <v>644</v>
      </c>
      <c r="B163" s="303" t="s">
        <v>98</v>
      </c>
      <c r="C163" s="303">
        <v>91942</v>
      </c>
      <c r="D163" s="434" t="s">
        <v>508</v>
      </c>
      <c r="E163" s="303" t="s">
        <v>110</v>
      </c>
      <c r="F163" s="301">
        <f>'MEMORIA CALC.'!C886</f>
        <v>2</v>
      </c>
      <c r="G163" s="632">
        <v>26.43</v>
      </c>
      <c r="H163" s="646">
        <f t="shared" ref="H163:H167" si="45">G163*1.213</f>
        <v>32.05959</v>
      </c>
      <c r="I163" s="644">
        <f>ROUND(G163*F163,2)</f>
        <v>52.86</v>
      </c>
      <c r="J163" s="605">
        <f t="shared" ref="J163:J167" si="46">ROUND((F163*H163),2)</f>
        <v>64.12</v>
      </c>
    </row>
    <row r="164" spans="1:251" s="21" customFormat="1" ht="15" x14ac:dyDescent="0.2">
      <c r="A164" s="404" t="s">
        <v>645</v>
      </c>
      <c r="B164" s="303" t="s">
        <v>98</v>
      </c>
      <c r="C164" s="303">
        <v>98295</v>
      </c>
      <c r="D164" s="434" t="s">
        <v>509</v>
      </c>
      <c r="E164" s="303" t="s">
        <v>57</v>
      </c>
      <c r="F164" s="301">
        <f>'MEMORIA CALC.'!C890</f>
        <v>149.82</v>
      </c>
      <c r="G164" s="632">
        <v>1.52</v>
      </c>
      <c r="H164" s="646">
        <f t="shared" si="45"/>
        <v>1.8437600000000001</v>
      </c>
      <c r="I164" s="644">
        <f t="shared" ref="I164:I167" si="47">ROUND(G164*F164,2)</f>
        <v>227.73</v>
      </c>
      <c r="J164" s="605">
        <f t="shared" si="46"/>
        <v>276.23</v>
      </c>
    </row>
    <row r="165" spans="1:251" s="21" customFormat="1" ht="15" x14ac:dyDescent="0.2">
      <c r="A165" s="404" t="s">
        <v>646</v>
      </c>
      <c r="B165" s="303" t="s">
        <v>98</v>
      </c>
      <c r="C165" s="303">
        <v>98307</v>
      </c>
      <c r="D165" s="438" t="s">
        <v>510</v>
      </c>
      <c r="E165" s="303" t="s">
        <v>110</v>
      </c>
      <c r="F165" s="301">
        <f>'MEMORIA CALC.'!C894</f>
        <v>6</v>
      </c>
      <c r="G165" s="632">
        <v>39.5</v>
      </c>
      <c r="H165" s="646">
        <f t="shared" si="45"/>
        <v>47.913500000000006</v>
      </c>
      <c r="I165" s="644">
        <f t="shared" si="47"/>
        <v>237</v>
      </c>
      <c r="J165" s="605">
        <f t="shared" si="46"/>
        <v>287.48</v>
      </c>
    </row>
    <row r="166" spans="1:251" s="21" customFormat="1" ht="40.5" x14ac:dyDescent="0.2">
      <c r="A166" s="404" t="s">
        <v>647</v>
      </c>
      <c r="B166" s="303" t="s">
        <v>98</v>
      </c>
      <c r="C166" s="303">
        <v>91864</v>
      </c>
      <c r="D166" s="300" t="s">
        <v>512</v>
      </c>
      <c r="E166" s="303" t="s">
        <v>57</v>
      </c>
      <c r="F166" s="301">
        <f>'MEMORIA CALC.'!C898</f>
        <v>136.16</v>
      </c>
      <c r="G166" s="632">
        <v>11.78</v>
      </c>
      <c r="H166" s="646">
        <f t="shared" si="45"/>
        <v>14.28914</v>
      </c>
      <c r="I166" s="644">
        <f t="shared" si="47"/>
        <v>1603.96</v>
      </c>
      <c r="J166" s="605">
        <f t="shared" si="46"/>
        <v>1945.61</v>
      </c>
    </row>
    <row r="167" spans="1:251" s="21" customFormat="1" ht="27" x14ac:dyDescent="0.2">
      <c r="A167" s="404" t="s">
        <v>648</v>
      </c>
      <c r="B167" s="303" t="s">
        <v>98</v>
      </c>
      <c r="C167" s="303">
        <v>100562</v>
      </c>
      <c r="D167" s="438" t="s">
        <v>513</v>
      </c>
      <c r="E167" s="303" t="s">
        <v>110</v>
      </c>
      <c r="F167" s="301">
        <f>'MEMORIA CALC.'!C902</f>
        <v>1</v>
      </c>
      <c r="G167" s="632">
        <v>275.60000000000002</v>
      </c>
      <c r="H167" s="646">
        <f t="shared" si="45"/>
        <v>334.30280000000005</v>
      </c>
      <c r="I167" s="644">
        <f t="shared" si="47"/>
        <v>275.60000000000002</v>
      </c>
      <c r="J167" s="605">
        <f t="shared" si="46"/>
        <v>334.3</v>
      </c>
    </row>
    <row r="168" spans="1:251" s="325" customFormat="1" ht="13.5" x14ac:dyDescent="0.2">
      <c r="A168" s="664" t="s">
        <v>296</v>
      </c>
      <c r="B168" s="665"/>
      <c r="C168" s="665"/>
      <c r="D168" s="665"/>
      <c r="E168" s="665"/>
      <c r="F168" s="665"/>
      <c r="G168" s="665"/>
      <c r="H168" s="633"/>
      <c r="I168" s="634">
        <f>SUM(I133:I167)</f>
        <v>20479.099999999999</v>
      </c>
      <c r="J168" s="600">
        <f>SUM(J133:J167)</f>
        <v>24841.119999999995</v>
      </c>
    </row>
    <row r="169" spans="1:251" s="292" customFormat="1" ht="15" x14ac:dyDescent="0.2">
      <c r="A169" s="291" t="s">
        <v>649</v>
      </c>
      <c r="B169" s="682" t="s">
        <v>298</v>
      </c>
      <c r="C169" s="683"/>
      <c r="D169" s="683"/>
      <c r="E169" s="683"/>
      <c r="F169" s="683"/>
      <c r="G169" s="683"/>
      <c r="H169" s="683"/>
      <c r="I169" s="684"/>
      <c r="J169" s="336"/>
      <c r="K169" s="332"/>
      <c r="L169" s="285"/>
      <c r="M169" s="285"/>
      <c r="N169" s="285"/>
      <c r="O169" s="330"/>
      <c r="P169" s="285"/>
      <c r="Q169" s="331"/>
      <c r="R169" s="331"/>
      <c r="S169" s="332"/>
      <c r="T169" s="285"/>
      <c r="U169" s="285"/>
      <c r="V169" s="285"/>
      <c r="W169" s="330"/>
      <c r="X169" s="285"/>
      <c r="Y169" s="331"/>
      <c r="Z169" s="331"/>
      <c r="AA169" s="332"/>
      <c r="AB169" s="285"/>
      <c r="AC169" s="285"/>
      <c r="AD169" s="285"/>
      <c r="AE169" s="330"/>
      <c r="AF169" s="285"/>
      <c r="AG169" s="331"/>
      <c r="AH169" s="331"/>
      <c r="AI169" s="332"/>
      <c r="AJ169" s="285"/>
      <c r="AK169" s="285"/>
      <c r="AL169" s="285"/>
      <c r="AM169" s="330"/>
      <c r="AN169" s="285"/>
      <c r="AO169" s="331"/>
      <c r="AP169" s="331"/>
      <c r="AQ169" s="332"/>
      <c r="AR169" s="285"/>
      <c r="AS169" s="285"/>
      <c r="AT169" s="285"/>
      <c r="AU169" s="330"/>
      <c r="AV169" s="285"/>
      <c r="AW169" s="331"/>
      <c r="AX169" s="331"/>
      <c r="AY169" s="332"/>
      <c r="AZ169" s="285"/>
      <c r="BA169" s="285"/>
      <c r="BB169" s="285"/>
      <c r="BC169" s="330"/>
      <c r="BD169" s="285"/>
      <c r="BE169" s="331"/>
      <c r="BF169" s="331"/>
      <c r="BG169" s="332"/>
      <c r="BH169" s="285"/>
      <c r="BI169" s="285"/>
      <c r="BJ169" s="285"/>
      <c r="BK169" s="330"/>
      <c r="BL169" s="285"/>
      <c r="BM169" s="331"/>
      <c r="BN169" s="331"/>
      <c r="BO169" s="332"/>
      <c r="BP169" s="285"/>
      <c r="BQ169" s="285"/>
      <c r="BR169" s="285"/>
      <c r="BS169" s="330"/>
      <c r="BT169" s="285"/>
      <c r="BU169" s="331"/>
      <c r="BV169" s="331"/>
      <c r="BW169" s="332"/>
      <c r="BX169" s="285"/>
      <c r="BY169" s="285"/>
      <c r="BZ169" s="285"/>
      <c r="CA169" s="330"/>
      <c r="CB169" s="285"/>
      <c r="CC169" s="331"/>
      <c r="CD169" s="331"/>
      <c r="CE169" s="332"/>
      <c r="CF169" s="285"/>
      <c r="CG169" s="285"/>
      <c r="CH169" s="285"/>
      <c r="CI169" s="330"/>
      <c r="CJ169" s="285"/>
      <c r="CK169" s="331"/>
      <c r="CL169" s="331"/>
      <c r="CM169" s="332"/>
      <c r="CN169" s="285"/>
      <c r="CO169" s="285"/>
      <c r="CP169" s="285"/>
      <c r="CQ169" s="330"/>
      <c r="CR169" s="285"/>
      <c r="CS169" s="331"/>
      <c r="CT169" s="331"/>
      <c r="CU169" s="332"/>
      <c r="CV169" s="285"/>
      <c r="CW169" s="285"/>
      <c r="CX169" s="285"/>
      <c r="CY169" s="330"/>
      <c r="CZ169" s="285"/>
      <c r="DA169" s="331"/>
      <c r="DB169" s="331"/>
      <c r="DC169" s="332"/>
      <c r="DD169" s="285"/>
      <c r="DE169" s="285"/>
      <c r="DF169" s="285"/>
      <c r="DG169" s="330"/>
      <c r="DH169" s="285"/>
      <c r="DI169" s="331"/>
      <c r="DJ169" s="331"/>
      <c r="DK169" s="332"/>
      <c r="DL169" s="285"/>
      <c r="DM169" s="285"/>
      <c r="DN169" s="285"/>
      <c r="DO169" s="330"/>
      <c r="DP169" s="285"/>
      <c r="DQ169" s="331"/>
      <c r="DR169" s="331"/>
      <c r="DS169" s="332"/>
      <c r="DT169" s="285"/>
      <c r="DU169" s="285"/>
      <c r="DV169" s="285"/>
      <c r="DW169" s="330"/>
      <c r="DX169" s="285"/>
      <c r="DY169" s="331"/>
      <c r="DZ169" s="331"/>
      <c r="EA169" s="332"/>
      <c r="EB169" s="285"/>
      <c r="EC169" s="285"/>
      <c r="ED169" s="285"/>
      <c r="EE169" s="330"/>
      <c r="EF169" s="285"/>
      <c r="EG169" s="331"/>
      <c r="EH169" s="331"/>
      <c r="EI169" s="332"/>
      <c r="EJ169" s="285"/>
      <c r="EK169" s="285"/>
      <c r="EL169" s="285"/>
      <c r="EM169" s="330"/>
      <c r="EN169" s="285"/>
      <c r="EO169" s="331"/>
      <c r="EP169" s="331"/>
      <c r="EQ169" s="332"/>
      <c r="ER169" s="285"/>
      <c r="ES169" s="285"/>
      <c r="ET169" s="285"/>
      <c r="EU169" s="330"/>
      <c r="EV169" s="285"/>
      <c r="EW169" s="331"/>
      <c r="EX169" s="331"/>
      <c r="EY169" s="332"/>
      <c r="EZ169" s="285"/>
      <c r="FA169" s="285"/>
      <c r="FB169" s="285"/>
      <c r="FC169" s="330"/>
      <c r="FD169" s="285"/>
      <c r="FE169" s="331"/>
      <c r="FF169" s="331"/>
      <c r="FG169" s="332"/>
      <c r="FH169" s="285"/>
      <c r="FI169" s="285"/>
      <c r="FJ169" s="285"/>
      <c r="FK169" s="330"/>
      <c r="FL169" s="285"/>
      <c r="FM169" s="331"/>
      <c r="FN169" s="331"/>
      <c r="FO169" s="332"/>
      <c r="FP169" s="285"/>
      <c r="FQ169" s="285"/>
      <c r="FR169" s="285"/>
      <c r="FS169" s="330"/>
      <c r="FT169" s="285"/>
      <c r="FU169" s="331"/>
      <c r="FV169" s="331"/>
      <c r="FW169" s="332"/>
      <c r="FX169" s="285"/>
      <c r="FY169" s="285"/>
      <c r="FZ169" s="285"/>
      <c r="GA169" s="330"/>
      <c r="GB169" s="285"/>
      <c r="GC169" s="331"/>
      <c r="GD169" s="331"/>
      <c r="GE169" s="332"/>
      <c r="GF169" s="285"/>
      <c r="GG169" s="285"/>
      <c r="GH169" s="285"/>
      <c r="GI169" s="330"/>
      <c r="GJ169" s="285"/>
      <c r="GK169" s="331"/>
      <c r="GL169" s="331"/>
      <c r="GM169" s="332"/>
      <c r="GN169" s="285"/>
      <c r="GO169" s="285"/>
      <c r="GP169" s="285"/>
      <c r="GQ169" s="330"/>
      <c r="GR169" s="285"/>
      <c r="GS169" s="331"/>
      <c r="GT169" s="331"/>
      <c r="GU169" s="332"/>
      <c r="GV169" s="285"/>
      <c r="GW169" s="285"/>
      <c r="GX169" s="285"/>
      <c r="GY169" s="330"/>
      <c r="GZ169" s="285"/>
      <c r="HA169" s="331"/>
      <c r="HB169" s="331"/>
      <c r="HC169" s="332"/>
      <c r="HD169" s="285"/>
      <c r="HE169" s="285"/>
      <c r="HF169" s="285"/>
      <c r="HG169" s="330"/>
      <c r="HH169" s="285"/>
      <c r="HI169" s="331"/>
      <c r="HJ169" s="331"/>
      <c r="HK169" s="332"/>
      <c r="HL169" s="285"/>
      <c r="HM169" s="285"/>
      <c r="HN169" s="285"/>
      <c r="HO169" s="330"/>
      <c r="HP169" s="285"/>
      <c r="HQ169" s="331"/>
      <c r="HR169" s="333"/>
      <c r="HS169" s="334"/>
      <c r="HT169" s="318" t="s">
        <v>299</v>
      </c>
      <c r="HU169" s="318"/>
      <c r="HV169" s="318"/>
      <c r="HW169" s="335" t="s">
        <v>300</v>
      </c>
      <c r="HX169" s="318"/>
      <c r="HY169" s="336"/>
      <c r="HZ169" s="336"/>
      <c r="IA169" s="334"/>
      <c r="IB169" s="318" t="s">
        <v>299</v>
      </c>
      <c r="IC169" s="318"/>
      <c r="ID169" s="318"/>
      <c r="IE169" s="335" t="s">
        <v>300</v>
      </c>
      <c r="IF169" s="318"/>
      <c r="IG169" s="336"/>
      <c r="IH169" s="336"/>
      <c r="II169" s="334"/>
      <c r="IJ169" s="318" t="s">
        <v>299</v>
      </c>
      <c r="IK169" s="318"/>
      <c r="IL169" s="318"/>
      <c r="IM169" s="335" t="s">
        <v>300</v>
      </c>
      <c r="IN169" s="318"/>
      <c r="IO169" s="336"/>
      <c r="IP169" s="336"/>
      <c r="IQ169" s="334"/>
    </row>
    <row r="170" spans="1:251" s="297" customFormat="1" ht="15" x14ac:dyDescent="0.2">
      <c r="A170" s="293" t="s">
        <v>650</v>
      </c>
      <c r="B170" s="294" t="s">
        <v>98</v>
      </c>
      <c r="C170" s="294" t="s">
        <v>426</v>
      </c>
      <c r="D170" s="314" t="s">
        <v>302</v>
      </c>
      <c r="E170" s="294" t="s">
        <v>8</v>
      </c>
      <c r="F170" s="301">
        <f>'MEMORIA CALC.'!C913</f>
        <v>238.2</v>
      </c>
      <c r="G170" s="635">
        <f>CPU!F235</f>
        <v>9.66</v>
      </c>
      <c r="H170" s="631">
        <f t="shared" ref="H170:H172" si="48">G170*1.213</f>
        <v>11.717580000000002</v>
      </c>
      <c r="I170" s="644">
        <f>ROUND(G170*F170,2)</f>
        <v>2301.0100000000002</v>
      </c>
      <c r="J170" s="605">
        <f t="shared" ref="J170:J172" si="49">ROUND((F170*H170),2)</f>
        <v>2791.13</v>
      </c>
      <c r="K170" s="338"/>
      <c r="L170" s="339"/>
      <c r="M170" s="339"/>
      <c r="N170" s="339"/>
      <c r="O170" s="340"/>
      <c r="P170" s="339"/>
      <c r="Q170" s="337"/>
      <c r="R170" s="337"/>
      <c r="S170" s="338"/>
      <c r="T170" s="339"/>
      <c r="U170" s="339"/>
      <c r="V170" s="339"/>
      <c r="W170" s="340"/>
      <c r="X170" s="339"/>
      <c r="Y170" s="337"/>
      <c r="Z170" s="337"/>
      <c r="AA170" s="338"/>
      <c r="AB170" s="339"/>
      <c r="AC170" s="339"/>
      <c r="AD170" s="339"/>
      <c r="AE170" s="340"/>
      <c r="AF170" s="339"/>
      <c r="AG170" s="337"/>
      <c r="AH170" s="337"/>
      <c r="AI170" s="338"/>
      <c r="AJ170" s="339"/>
      <c r="AK170" s="339"/>
      <c r="AL170" s="339"/>
      <c r="AM170" s="340"/>
      <c r="AN170" s="339"/>
      <c r="AO170" s="337"/>
      <c r="AP170" s="337"/>
      <c r="AQ170" s="338"/>
      <c r="AR170" s="339"/>
      <c r="AS170" s="339"/>
      <c r="AT170" s="339"/>
      <c r="AU170" s="340"/>
      <c r="AV170" s="339"/>
      <c r="AW170" s="337"/>
      <c r="AX170" s="337"/>
      <c r="AY170" s="338"/>
      <c r="AZ170" s="339"/>
      <c r="BA170" s="339"/>
      <c r="BB170" s="339"/>
      <c r="BC170" s="340"/>
      <c r="BD170" s="339"/>
      <c r="BE170" s="337"/>
      <c r="BF170" s="337"/>
      <c r="BG170" s="338"/>
      <c r="BH170" s="339"/>
      <c r="BI170" s="339"/>
      <c r="BJ170" s="339"/>
      <c r="BK170" s="340"/>
      <c r="BL170" s="339"/>
      <c r="BM170" s="337"/>
      <c r="BN170" s="337"/>
      <c r="BO170" s="338"/>
      <c r="BP170" s="339"/>
      <c r="BQ170" s="339"/>
      <c r="BR170" s="339"/>
      <c r="BS170" s="340"/>
      <c r="BT170" s="339"/>
      <c r="BU170" s="337"/>
      <c r="BV170" s="337"/>
      <c r="BW170" s="338"/>
      <c r="BX170" s="339"/>
      <c r="BY170" s="339"/>
      <c r="BZ170" s="339"/>
      <c r="CA170" s="340"/>
      <c r="CB170" s="339"/>
      <c r="CC170" s="337"/>
      <c r="CD170" s="337"/>
      <c r="CE170" s="338"/>
      <c r="CF170" s="339"/>
      <c r="CG170" s="339"/>
      <c r="CH170" s="339"/>
      <c r="CI170" s="340"/>
      <c r="CJ170" s="339"/>
      <c r="CK170" s="337"/>
      <c r="CL170" s="337"/>
      <c r="CM170" s="338"/>
      <c r="CN170" s="339"/>
      <c r="CO170" s="339"/>
      <c r="CP170" s="339"/>
      <c r="CQ170" s="340"/>
      <c r="CR170" s="339"/>
      <c r="CS170" s="337"/>
      <c r="CT170" s="337"/>
      <c r="CU170" s="338"/>
      <c r="CV170" s="339"/>
      <c r="CW170" s="339"/>
      <c r="CX170" s="339"/>
      <c r="CY170" s="340"/>
      <c r="CZ170" s="339"/>
      <c r="DA170" s="337"/>
      <c r="DB170" s="337"/>
      <c r="DC170" s="338"/>
      <c r="DD170" s="339"/>
      <c r="DE170" s="339"/>
      <c r="DF170" s="339"/>
      <c r="DG170" s="340"/>
      <c r="DH170" s="339"/>
      <c r="DI170" s="337"/>
      <c r="DJ170" s="337"/>
      <c r="DK170" s="338"/>
      <c r="DL170" s="339"/>
      <c r="DM170" s="339"/>
      <c r="DN170" s="339"/>
      <c r="DO170" s="340"/>
      <c r="DP170" s="339"/>
      <c r="DQ170" s="337"/>
      <c r="DR170" s="337"/>
      <c r="DS170" s="338"/>
      <c r="DT170" s="339"/>
      <c r="DU170" s="339"/>
      <c r="DV170" s="339"/>
      <c r="DW170" s="340"/>
      <c r="DX170" s="339"/>
      <c r="DY170" s="337"/>
      <c r="DZ170" s="337"/>
      <c r="EA170" s="338"/>
      <c r="EB170" s="339"/>
      <c r="EC170" s="339"/>
      <c r="ED170" s="339"/>
      <c r="EE170" s="340"/>
      <c r="EF170" s="339"/>
      <c r="EG170" s="337"/>
      <c r="EH170" s="337"/>
      <c r="EI170" s="338"/>
      <c r="EJ170" s="339"/>
      <c r="EK170" s="339"/>
      <c r="EL170" s="339"/>
      <c r="EM170" s="340"/>
      <c r="EN170" s="339"/>
      <c r="EO170" s="337"/>
      <c r="EP170" s="337"/>
      <c r="EQ170" s="338"/>
      <c r="ER170" s="339"/>
      <c r="ES170" s="339"/>
      <c r="ET170" s="339"/>
      <c r="EU170" s="340"/>
      <c r="EV170" s="339"/>
      <c r="EW170" s="337"/>
      <c r="EX170" s="337"/>
      <c r="EY170" s="338"/>
      <c r="EZ170" s="339"/>
      <c r="FA170" s="339"/>
      <c r="FB170" s="339"/>
      <c r="FC170" s="340"/>
      <c r="FD170" s="339"/>
      <c r="FE170" s="337"/>
      <c r="FF170" s="337"/>
      <c r="FG170" s="338"/>
      <c r="FH170" s="339"/>
      <c r="FI170" s="339"/>
      <c r="FJ170" s="339"/>
      <c r="FK170" s="340"/>
      <c r="FL170" s="339"/>
      <c r="FM170" s="337"/>
      <c r="FN170" s="337"/>
      <c r="FO170" s="338"/>
      <c r="FP170" s="339"/>
      <c r="FQ170" s="339"/>
      <c r="FR170" s="339"/>
      <c r="FS170" s="340"/>
      <c r="FT170" s="339"/>
      <c r="FU170" s="337"/>
      <c r="FV170" s="337"/>
      <c r="FW170" s="338"/>
      <c r="FX170" s="339"/>
      <c r="FY170" s="339"/>
      <c r="FZ170" s="339"/>
      <c r="GA170" s="340"/>
      <c r="GB170" s="339"/>
      <c r="GC170" s="337"/>
      <c r="GD170" s="337"/>
      <c r="GE170" s="338"/>
      <c r="GF170" s="339"/>
      <c r="GG170" s="339"/>
      <c r="GH170" s="339"/>
      <c r="GI170" s="340"/>
      <c r="GJ170" s="339"/>
      <c r="GK170" s="337"/>
      <c r="GL170" s="337"/>
      <c r="GM170" s="338"/>
      <c r="GN170" s="339"/>
      <c r="GO170" s="339"/>
      <c r="GP170" s="339"/>
      <c r="GQ170" s="340"/>
      <c r="GR170" s="339"/>
      <c r="GS170" s="337"/>
      <c r="GT170" s="337"/>
      <c r="GU170" s="338"/>
      <c r="GV170" s="339"/>
      <c r="GW170" s="339"/>
      <c r="GX170" s="339"/>
      <c r="GY170" s="340"/>
      <c r="GZ170" s="339"/>
      <c r="HA170" s="337"/>
      <c r="HB170" s="337"/>
      <c r="HC170" s="338"/>
      <c r="HD170" s="339"/>
      <c r="HE170" s="339"/>
      <c r="HF170" s="339"/>
      <c r="HG170" s="340"/>
      <c r="HH170" s="339"/>
      <c r="HI170" s="337"/>
      <c r="HJ170" s="337"/>
      <c r="HK170" s="338"/>
      <c r="HL170" s="339"/>
      <c r="HM170" s="339"/>
      <c r="HN170" s="339"/>
      <c r="HO170" s="340"/>
      <c r="HP170" s="339"/>
      <c r="HQ170" s="337"/>
      <c r="HR170" s="341"/>
      <c r="HS170" s="342"/>
      <c r="HT170" s="323"/>
      <c r="HU170" s="323"/>
      <c r="HV170" s="323"/>
      <c r="HW170" s="343"/>
      <c r="HX170" s="323"/>
      <c r="HY170" s="344"/>
      <c r="HZ170" s="344"/>
      <c r="IA170" s="342"/>
      <c r="IB170" s="323"/>
      <c r="IC170" s="323"/>
      <c r="ID170" s="323"/>
      <c r="IE170" s="343"/>
      <c r="IF170" s="323"/>
      <c r="IG170" s="344"/>
      <c r="IH170" s="344"/>
      <c r="II170" s="342"/>
      <c r="IJ170" s="323"/>
      <c r="IK170" s="323"/>
      <c r="IL170" s="323"/>
      <c r="IM170" s="343"/>
      <c r="IN170" s="323"/>
      <c r="IO170" s="344"/>
      <c r="IP170" s="344"/>
      <c r="IQ170" s="342"/>
    </row>
    <row r="171" spans="1:251" s="297" customFormat="1" ht="15" x14ac:dyDescent="0.2">
      <c r="A171" s="293" t="s">
        <v>651</v>
      </c>
      <c r="B171" s="294" t="s">
        <v>98</v>
      </c>
      <c r="C171" s="294" t="s">
        <v>522</v>
      </c>
      <c r="D171" s="314" t="s">
        <v>523</v>
      </c>
      <c r="E171" s="294" t="s">
        <v>110</v>
      </c>
      <c r="F171" s="301">
        <f>COTAÇÃO!C9</f>
        <v>1</v>
      </c>
      <c r="G171" s="635">
        <f>COTAÇÃO!J9</f>
        <v>10050</v>
      </c>
      <c r="H171" s="631">
        <f t="shared" si="48"/>
        <v>12190.650000000001</v>
      </c>
      <c r="I171" s="644">
        <f>ROUND(G171*F171,2)</f>
        <v>10050</v>
      </c>
      <c r="J171" s="605">
        <f t="shared" si="49"/>
        <v>12190.65</v>
      </c>
      <c r="K171" s="338"/>
      <c r="L171" s="339"/>
      <c r="M171" s="339"/>
      <c r="N171" s="339"/>
      <c r="O171" s="340"/>
      <c r="P171" s="339"/>
      <c r="Q171" s="337"/>
      <c r="R171" s="337"/>
      <c r="S171" s="338"/>
      <c r="T171" s="339"/>
      <c r="U171" s="339"/>
      <c r="V171" s="339"/>
      <c r="W171" s="340"/>
      <c r="X171" s="339"/>
      <c r="Y171" s="337"/>
      <c r="Z171" s="337"/>
      <c r="AA171" s="338"/>
      <c r="AB171" s="339"/>
      <c r="AC171" s="339"/>
      <c r="AD171" s="339"/>
      <c r="AE171" s="340"/>
      <c r="AF171" s="339"/>
      <c r="AG171" s="337"/>
      <c r="AH171" s="337"/>
      <c r="AI171" s="338"/>
      <c r="AJ171" s="339"/>
      <c r="AK171" s="339"/>
      <c r="AL171" s="339"/>
      <c r="AM171" s="340"/>
      <c r="AN171" s="339"/>
      <c r="AO171" s="337"/>
      <c r="AP171" s="337"/>
      <c r="AQ171" s="338"/>
      <c r="AR171" s="339"/>
      <c r="AS171" s="339"/>
      <c r="AT171" s="339"/>
      <c r="AU171" s="340"/>
      <c r="AV171" s="339"/>
      <c r="AW171" s="337"/>
      <c r="AX171" s="337"/>
      <c r="AY171" s="338"/>
      <c r="AZ171" s="339"/>
      <c r="BA171" s="339"/>
      <c r="BB171" s="339"/>
      <c r="BC171" s="340"/>
      <c r="BD171" s="339"/>
      <c r="BE171" s="337"/>
      <c r="BF171" s="337"/>
      <c r="BG171" s="338"/>
      <c r="BH171" s="339"/>
      <c r="BI171" s="339"/>
      <c r="BJ171" s="339"/>
      <c r="BK171" s="340"/>
      <c r="BL171" s="339"/>
      <c r="BM171" s="337"/>
      <c r="BN171" s="337"/>
      <c r="BO171" s="338"/>
      <c r="BP171" s="339"/>
      <c r="BQ171" s="339"/>
      <c r="BR171" s="339"/>
      <c r="BS171" s="340"/>
      <c r="BT171" s="339"/>
      <c r="BU171" s="337"/>
      <c r="BV171" s="337"/>
      <c r="BW171" s="338"/>
      <c r="BX171" s="339"/>
      <c r="BY171" s="339"/>
      <c r="BZ171" s="339"/>
      <c r="CA171" s="340"/>
      <c r="CB171" s="339"/>
      <c r="CC171" s="337"/>
      <c r="CD171" s="337"/>
      <c r="CE171" s="338"/>
      <c r="CF171" s="339"/>
      <c r="CG171" s="339"/>
      <c r="CH171" s="339"/>
      <c r="CI171" s="340"/>
      <c r="CJ171" s="339"/>
      <c r="CK171" s="337"/>
      <c r="CL171" s="337"/>
      <c r="CM171" s="338"/>
      <c r="CN171" s="339"/>
      <c r="CO171" s="339"/>
      <c r="CP171" s="339"/>
      <c r="CQ171" s="340"/>
      <c r="CR171" s="339"/>
      <c r="CS171" s="337"/>
      <c r="CT171" s="337"/>
      <c r="CU171" s="338"/>
      <c r="CV171" s="339"/>
      <c r="CW171" s="339"/>
      <c r="CX171" s="339"/>
      <c r="CY171" s="340"/>
      <c r="CZ171" s="339"/>
      <c r="DA171" s="337"/>
      <c r="DB171" s="337"/>
      <c r="DC171" s="338"/>
      <c r="DD171" s="339"/>
      <c r="DE171" s="339"/>
      <c r="DF171" s="339"/>
      <c r="DG171" s="340"/>
      <c r="DH171" s="339"/>
      <c r="DI171" s="337"/>
      <c r="DJ171" s="337"/>
      <c r="DK171" s="338"/>
      <c r="DL171" s="339"/>
      <c r="DM171" s="339"/>
      <c r="DN171" s="339"/>
      <c r="DO171" s="340"/>
      <c r="DP171" s="339"/>
      <c r="DQ171" s="337"/>
      <c r="DR171" s="337"/>
      <c r="DS171" s="338"/>
      <c r="DT171" s="339"/>
      <c r="DU171" s="339"/>
      <c r="DV171" s="339"/>
      <c r="DW171" s="340"/>
      <c r="DX171" s="339"/>
      <c r="DY171" s="337"/>
      <c r="DZ171" s="337"/>
      <c r="EA171" s="338"/>
      <c r="EB171" s="339"/>
      <c r="EC171" s="339"/>
      <c r="ED171" s="339"/>
      <c r="EE171" s="340"/>
      <c r="EF171" s="339"/>
      <c r="EG171" s="337"/>
      <c r="EH171" s="337"/>
      <c r="EI171" s="338"/>
      <c r="EJ171" s="339"/>
      <c r="EK171" s="339"/>
      <c r="EL171" s="339"/>
      <c r="EM171" s="340"/>
      <c r="EN171" s="339"/>
      <c r="EO171" s="337"/>
      <c r="EP171" s="337"/>
      <c r="EQ171" s="338"/>
      <c r="ER171" s="339"/>
      <c r="ES171" s="339"/>
      <c r="ET171" s="339"/>
      <c r="EU171" s="340"/>
      <c r="EV171" s="339"/>
      <c r="EW171" s="337"/>
      <c r="EX171" s="337"/>
      <c r="EY171" s="338"/>
      <c r="EZ171" s="339"/>
      <c r="FA171" s="339"/>
      <c r="FB171" s="339"/>
      <c r="FC171" s="340"/>
      <c r="FD171" s="339"/>
      <c r="FE171" s="337"/>
      <c r="FF171" s="337"/>
      <c r="FG171" s="338"/>
      <c r="FH171" s="339"/>
      <c r="FI171" s="339"/>
      <c r="FJ171" s="339"/>
      <c r="FK171" s="340"/>
      <c r="FL171" s="339"/>
      <c r="FM171" s="337"/>
      <c r="FN171" s="337"/>
      <c r="FO171" s="338"/>
      <c r="FP171" s="339"/>
      <c r="FQ171" s="339"/>
      <c r="FR171" s="339"/>
      <c r="FS171" s="340"/>
      <c r="FT171" s="339"/>
      <c r="FU171" s="337"/>
      <c r="FV171" s="337"/>
      <c r="FW171" s="338"/>
      <c r="FX171" s="339"/>
      <c r="FY171" s="339"/>
      <c r="FZ171" s="339"/>
      <c r="GA171" s="340"/>
      <c r="GB171" s="339"/>
      <c r="GC171" s="337"/>
      <c r="GD171" s="337"/>
      <c r="GE171" s="338"/>
      <c r="GF171" s="339"/>
      <c r="GG171" s="339"/>
      <c r="GH171" s="339"/>
      <c r="GI171" s="340"/>
      <c r="GJ171" s="339"/>
      <c r="GK171" s="337"/>
      <c r="GL171" s="337"/>
      <c r="GM171" s="338"/>
      <c r="GN171" s="339"/>
      <c r="GO171" s="339"/>
      <c r="GP171" s="339"/>
      <c r="GQ171" s="340"/>
      <c r="GR171" s="339"/>
      <c r="GS171" s="337"/>
      <c r="GT171" s="337"/>
      <c r="GU171" s="338"/>
      <c r="GV171" s="339"/>
      <c r="GW171" s="339"/>
      <c r="GX171" s="339"/>
      <c r="GY171" s="340"/>
      <c r="GZ171" s="339"/>
      <c r="HA171" s="337"/>
      <c r="HB171" s="337"/>
      <c r="HC171" s="338"/>
      <c r="HD171" s="339"/>
      <c r="HE171" s="339"/>
      <c r="HF171" s="339"/>
      <c r="HG171" s="340"/>
      <c r="HH171" s="339"/>
      <c r="HI171" s="337"/>
      <c r="HJ171" s="337"/>
      <c r="HK171" s="338"/>
      <c r="HL171" s="339"/>
      <c r="HM171" s="339"/>
      <c r="HN171" s="339"/>
      <c r="HO171" s="340"/>
      <c r="HP171" s="339"/>
      <c r="HQ171" s="337"/>
      <c r="HR171" s="441"/>
      <c r="HS171" s="442"/>
      <c r="HT171" s="443"/>
      <c r="HU171" s="443"/>
      <c r="HV171" s="443"/>
      <c r="HW171" s="444"/>
      <c r="HX171" s="443"/>
      <c r="HY171" s="441"/>
      <c r="HZ171" s="441"/>
      <c r="IA171" s="442"/>
      <c r="IB171" s="443"/>
      <c r="IC171" s="443"/>
      <c r="ID171" s="443"/>
      <c r="IE171" s="444"/>
      <c r="IF171" s="443"/>
      <c r="IG171" s="441"/>
      <c r="IH171" s="441"/>
      <c r="II171" s="442"/>
      <c r="IJ171" s="443"/>
      <c r="IK171" s="443"/>
      <c r="IL171" s="443"/>
      <c r="IM171" s="444"/>
      <c r="IN171" s="443"/>
      <c r="IO171" s="441"/>
      <c r="IP171" s="441"/>
      <c r="IQ171" s="442"/>
    </row>
    <row r="172" spans="1:251" s="297" customFormat="1" ht="27" x14ac:dyDescent="0.2">
      <c r="A172" s="293" t="s">
        <v>652</v>
      </c>
      <c r="B172" s="294" t="s">
        <v>98</v>
      </c>
      <c r="C172" s="294">
        <v>101094</v>
      </c>
      <c r="D172" s="314" t="s">
        <v>528</v>
      </c>
      <c r="E172" s="294" t="s">
        <v>57</v>
      </c>
      <c r="F172" s="301">
        <f>'MEMORIA CALC.'!C921</f>
        <v>36.86</v>
      </c>
      <c r="G172" s="635">
        <v>129.69999999999999</v>
      </c>
      <c r="H172" s="631">
        <f t="shared" si="48"/>
        <v>157.3261</v>
      </c>
      <c r="I172" s="644">
        <f>ROUND(G172*F172,2)</f>
        <v>4780.74</v>
      </c>
      <c r="J172" s="605">
        <f t="shared" si="49"/>
        <v>5799.04</v>
      </c>
      <c r="K172" s="338"/>
      <c r="L172" s="339"/>
      <c r="M172" s="339"/>
      <c r="N172" s="339"/>
      <c r="O172" s="340"/>
      <c r="P172" s="339"/>
      <c r="Q172" s="337"/>
      <c r="R172" s="337"/>
      <c r="S172" s="338"/>
      <c r="T172" s="339"/>
      <c r="U172" s="339"/>
      <c r="V172" s="339"/>
      <c r="W172" s="340"/>
      <c r="X172" s="339"/>
      <c r="Y172" s="337"/>
      <c r="Z172" s="337"/>
      <c r="AA172" s="338"/>
      <c r="AB172" s="339"/>
      <c r="AC172" s="339"/>
      <c r="AD172" s="339"/>
      <c r="AE172" s="340"/>
      <c r="AF172" s="339"/>
      <c r="AG172" s="337"/>
      <c r="AH172" s="337"/>
      <c r="AI172" s="338"/>
      <c r="AJ172" s="339"/>
      <c r="AK172" s="339"/>
      <c r="AL172" s="339"/>
      <c r="AM172" s="340"/>
      <c r="AN172" s="339"/>
      <c r="AO172" s="337"/>
      <c r="AP172" s="337"/>
      <c r="AQ172" s="338"/>
      <c r="AR172" s="339"/>
      <c r="AS172" s="339"/>
      <c r="AT172" s="339"/>
      <c r="AU172" s="340"/>
      <c r="AV172" s="339"/>
      <c r="AW172" s="337"/>
      <c r="AX172" s="337"/>
      <c r="AY172" s="338"/>
      <c r="AZ172" s="339"/>
      <c r="BA172" s="339"/>
      <c r="BB172" s="339"/>
      <c r="BC172" s="340"/>
      <c r="BD172" s="339"/>
      <c r="BE172" s="337"/>
      <c r="BF172" s="337"/>
      <c r="BG172" s="338"/>
      <c r="BH172" s="339"/>
      <c r="BI172" s="339"/>
      <c r="BJ172" s="339"/>
      <c r="BK172" s="340"/>
      <c r="BL172" s="339"/>
      <c r="BM172" s="337"/>
      <c r="BN172" s="337"/>
      <c r="BO172" s="338"/>
      <c r="BP172" s="339"/>
      <c r="BQ172" s="339"/>
      <c r="BR172" s="339"/>
      <c r="BS172" s="340"/>
      <c r="BT172" s="339"/>
      <c r="BU172" s="337"/>
      <c r="BV172" s="337"/>
      <c r="BW172" s="338"/>
      <c r="BX172" s="339"/>
      <c r="BY172" s="339"/>
      <c r="BZ172" s="339"/>
      <c r="CA172" s="340"/>
      <c r="CB172" s="339"/>
      <c r="CC172" s="337"/>
      <c r="CD172" s="337"/>
      <c r="CE172" s="338"/>
      <c r="CF172" s="339"/>
      <c r="CG172" s="339"/>
      <c r="CH172" s="339"/>
      <c r="CI172" s="340"/>
      <c r="CJ172" s="339"/>
      <c r="CK172" s="337"/>
      <c r="CL172" s="337"/>
      <c r="CM172" s="338"/>
      <c r="CN172" s="339"/>
      <c r="CO172" s="339"/>
      <c r="CP172" s="339"/>
      <c r="CQ172" s="340"/>
      <c r="CR172" s="339"/>
      <c r="CS172" s="337"/>
      <c r="CT172" s="337"/>
      <c r="CU172" s="338"/>
      <c r="CV172" s="339"/>
      <c r="CW172" s="339"/>
      <c r="CX172" s="339"/>
      <c r="CY172" s="340"/>
      <c r="CZ172" s="339"/>
      <c r="DA172" s="337"/>
      <c r="DB172" s="337"/>
      <c r="DC172" s="338"/>
      <c r="DD172" s="339"/>
      <c r="DE172" s="339"/>
      <c r="DF172" s="339"/>
      <c r="DG172" s="340"/>
      <c r="DH172" s="339"/>
      <c r="DI172" s="337"/>
      <c r="DJ172" s="337"/>
      <c r="DK172" s="338"/>
      <c r="DL172" s="339"/>
      <c r="DM172" s="339"/>
      <c r="DN172" s="339"/>
      <c r="DO172" s="340"/>
      <c r="DP172" s="339"/>
      <c r="DQ172" s="337"/>
      <c r="DR172" s="337"/>
      <c r="DS172" s="338"/>
      <c r="DT172" s="339"/>
      <c r="DU172" s="339"/>
      <c r="DV172" s="339"/>
      <c r="DW172" s="340"/>
      <c r="DX172" s="339"/>
      <c r="DY172" s="337"/>
      <c r="DZ172" s="337"/>
      <c r="EA172" s="338"/>
      <c r="EB172" s="339"/>
      <c r="EC172" s="339"/>
      <c r="ED172" s="339"/>
      <c r="EE172" s="340"/>
      <c r="EF172" s="339"/>
      <c r="EG172" s="337"/>
      <c r="EH172" s="337"/>
      <c r="EI172" s="338"/>
      <c r="EJ172" s="339"/>
      <c r="EK172" s="339"/>
      <c r="EL172" s="339"/>
      <c r="EM172" s="340"/>
      <c r="EN172" s="339"/>
      <c r="EO172" s="337"/>
      <c r="EP172" s="337"/>
      <c r="EQ172" s="338"/>
      <c r="ER172" s="339"/>
      <c r="ES172" s="339"/>
      <c r="ET172" s="339"/>
      <c r="EU172" s="340"/>
      <c r="EV172" s="339"/>
      <c r="EW172" s="337"/>
      <c r="EX172" s="337"/>
      <c r="EY172" s="338"/>
      <c r="EZ172" s="339"/>
      <c r="FA172" s="339"/>
      <c r="FB172" s="339"/>
      <c r="FC172" s="340"/>
      <c r="FD172" s="339"/>
      <c r="FE172" s="337"/>
      <c r="FF172" s="337"/>
      <c r="FG172" s="338"/>
      <c r="FH172" s="339"/>
      <c r="FI172" s="339"/>
      <c r="FJ172" s="339"/>
      <c r="FK172" s="340"/>
      <c r="FL172" s="339"/>
      <c r="FM172" s="337"/>
      <c r="FN172" s="337"/>
      <c r="FO172" s="338"/>
      <c r="FP172" s="339"/>
      <c r="FQ172" s="339"/>
      <c r="FR172" s="339"/>
      <c r="FS172" s="340"/>
      <c r="FT172" s="339"/>
      <c r="FU172" s="337"/>
      <c r="FV172" s="337"/>
      <c r="FW172" s="338"/>
      <c r="FX172" s="339"/>
      <c r="FY172" s="339"/>
      <c r="FZ172" s="339"/>
      <c r="GA172" s="340"/>
      <c r="GB172" s="339"/>
      <c r="GC172" s="337"/>
      <c r="GD172" s="337"/>
      <c r="GE172" s="338"/>
      <c r="GF172" s="339"/>
      <c r="GG172" s="339"/>
      <c r="GH172" s="339"/>
      <c r="GI172" s="340"/>
      <c r="GJ172" s="339"/>
      <c r="GK172" s="337"/>
      <c r="GL172" s="337"/>
      <c r="GM172" s="338"/>
      <c r="GN172" s="339"/>
      <c r="GO172" s="339"/>
      <c r="GP172" s="339"/>
      <c r="GQ172" s="340"/>
      <c r="GR172" s="339"/>
      <c r="GS172" s="337"/>
      <c r="GT172" s="337"/>
      <c r="GU172" s="338"/>
      <c r="GV172" s="339"/>
      <c r="GW172" s="339"/>
      <c r="GX172" s="339"/>
      <c r="GY172" s="340"/>
      <c r="GZ172" s="339"/>
      <c r="HA172" s="337"/>
      <c r="HB172" s="337"/>
      <c r="HC172" s="338"/>
      <c r="HD172" s="339"/>
      <c r="HE172" s="339"/>
      <c r="HF172" s="339"/>
      <c r="HG172" s="340"/>
      <c r="HH172" s="339"/>
      <c r="HI172" s="337"/>
      <c r="HJ172" s="337"/>
      <c r="HK172" s="338"/>
      <c r="HL172" s="339"/>
      <c r="HM172" s="339"/>
      <c r="HN172" s="339"/>
      <c r="HO172" s="340"/>
      <c r="HP172" s="339"/>
      <c r="HQ172" s="337"/>
      <c r="HR172" s="441"/>
      <c r="HS172" s="442"/>
      <c r="HT172" s="443"/>
      <c r="HU172" s="443"/>
      <c r="HV172" s="443"/>
      <c r="HW172" s="444"/>
      <c r="HX172" s="443"/>
      <c r="HY172" s="441"/>
      <c r="HZ172" s="441"/>
      <c r="IA172" s="442"/>
      <c r="IB172" s="443"/>
      <c r="IC172" s="443"/>
      <c r="ID172" s="443"/>
      <c r="IE172" s="444"/>
      <c r="IF172" s="443"/>
      <c r="IG172" s="441"/>
      <c r="IH172" s="441"/>
      <c r="II172" s="442"/>
      <c r="IJ172" s="443"/>
      <c r="IK172" s="443"/>
      <c r="IL172" s="443"/>
      <c r="IM172" s="444"/>
      <c r="IN172" s="443"/>
      <c r="IO172" s="441"/>
      <c r="IP172" s="441"/>
      <c r="IQ172" s="442"/>
    </row>
    <row r="173" spans="1:251" s="298" customFormat="1" ht="15" x14ac:dyDescent="0.2">
      <c r="A173" s="670" t="s">
        <v>303</v>
      </c>
      <c r="B173" s="671"/>
      <c r="C173" s="671"/>
      <c r="D173" s="671"/>
      <c r="E173" s="671"/>
      <c r="F173" s="671"/>
      <c r="G173" s="672"/>
      <c r="H173" s="628"/>
      <c r="I173" s="634">
        <f>SUM(I170:I172)</f>
        <v>17131.75</v>
      </c>
      <c r="J173" s="600">
        <f>SUM(J170:J172)</f>
        <v>20780.82</v>
      </c>
    </row>
    <row r="174" spans="1:251" s="292" customFormat="1" ht="15" x14ac:dyDescent="0.2">
      <c r="A174" s="660"/>
      <c r="B174" s="661"/>
      <c r="C174" s="661"/>
      <c r="D174" s="661"/>
      <c r="E174" s="661"/>
      <c r="F174" s="661"/>
      <c r="G174" s="661"/>
      <c r="H174" s="662"/>
      <c r="I174" s="663"/>
      <c r="J174" s="596"/>
    </row>
    <row r="175" spans="1:251" ht="13.5" x14ac:dyDescent="0.25">
      <c r="A175" s="664" t="s">
        <v>370</v>
      </c>
      <c r="B175" s="665"/>
      <c r="C175" s="665"/>
      <c r="D175" s="665"/>
      <c r="E175" s="665"/>
      <c r="F175" s="665"/>
      <c r="G175" s="665"/>
      <c r="H175" s="633"/>
      <c r="I175" s="648">
        <f>I18+I29+I33+I46+I58+I61+I71+I76+I82+I88+I94+I130+I168+I173+I14</f>
        <v>291606.46000000002</v>
      </c>
      <c r="J175" s="648">
        <v>353718.64</v>
      </c>
    </row>
    <row r="176" spans="1:251" x14ac:dyDescent="0.3">
      <c r="A176" s="554"/>
      <c r="B176" s="555"/>
      <c r="C176" s="556"/>
      <c r="D176" s="557"/>
      <c r="E176" s="557"/>
      <c r="F176" s="558"/>
      <c r="G176" s="649"/>
      <c r="H176" s="649"/>
      <c r="K176" s="656"/>
    </row>
    <row r="177" spans="1:14" s="317" customFormat="1" ht="15.75" customHeight="1" x14ac:dyDescent="0.2">
      <c r="A177" s="657" t="s">
        <v>594</v>
      </c>
      <c r="B177" s="658"/>
      <c r="C177" s="658"/>
      <c r="D177" s="658"/>
      <c r="E177" s="658"/>
      <c r="F177" s="658"/>
      <c r="G177" s="659"/>
      <c r="H177" s="651"/>
      <c r="I177" s="666">
        <f>I175</f>
        <v>291606.46000000002</v>
      </c>
      <c r="J177" s="667"/>
      <c r="L177" s="612"/>
    </row>
    <row r="178" spans="1:14" ht="13.5" x14ac:dyDescent="0.25">
      <c r="A178" s="657" t="s">
        <v>304</v>
      </c>
      <c r="B178" s="658"/>
      <c r="C178" s="658"/>
      <c r="D178" s="658"/>
      <c r="E178" s="658"/>
      <c r="F178" s="658"/>
      <c r="G178" s="659"/>
      <c r="H178" s="651"/>
      <c r="I178" s="668">
        <f>J175</f>
        <v>353718.64</v>
      </c>
      <c r="J178" s="669"/>
      <c r="N178" s="611"/>
    </row>
    <row r="179" spans="1:14" x14ac:dyDescent="0.3">
      <c r="A179" s="554"/>
      <c r="B179" s="555"/>
      <c r="C179" s="688"/>
      <c r="D179" s="688"/>
      <c r="E179" s="688"/>
      <c r="F179" s="688"/>
      <c r="G179" s="688"/>
      <c r="H179" s="688"/>
      <c r="I179" s="688"/>
      <c r="J179" s="689"/>
    </row>
    <row r="180" spans="1:14" x14ac:dyDescent="0.3">
      <c r="A180" s="554"/>
      <c r="B180" s="555"/>
      <c r="C180" s="690"/>
      <c r="D180" s="690"/>
      <c r="E180" s="690"/>
      <c r="F180" s="690"/>
      <c r="G180" s="690"/>
      <c r="H180" s="690"/>
      <c r="I180" s="690"/>
      <c r="J180" s="691"/>
    </row>
    <row r="181" spans="1:14" x14ac:dyDescent="0.3">
      <c r="A181" s="554"/>
      <c r="B181" s="555"/>
      <c r="C181" s="690"/>
      <c r="D181" s="690"/>
      <c r="E181" s="690"/>
      <c r="F181" s="690"/>
      <c r="G181" s="690"/>
      <c r="H181" s="690"/>
      <c r="I181" s="690"/>
      <c r="J181" s="691"/>
    </row>
    <row r="182" spans="1:14" x14ac:dyDescent="0.3">
      <c r="A182" s="554"/>
      <c r="B182" s="555"/>
      <c r="C182" s="690"/>
      <c r="D182" s="690"/>
      <c r="E182" s="690"/>
      <c r="F182" s="690"/>
      <c r="G182" s="690"/>
      <c r="H182" s="690"/>
      <c r="I182" s="690"/>
      <c r="J182" s="691"/>
    </row>
    <row r="183" spans="1:14" x14ac:dyDescent="0.3">
      <c r="A183" s="554"/>
      <c r="B183" s="555"/>
      <c r="C183" s="690"/>
      <c r="D183" s="690"/>
      <c r="E183" s="690"/>
      <c r="F183" s="690"/>
      <c r="G183" s="690"/>
      <c r="H183" s="690"/>
      <c r="I183" s="690"/>
      <c r="J183" s="691"/>
    </row>
    <row r="184" spans="1:14" x14ac:dyDescent="0.3">
      <c r="A184" s="554"/>
      <c r="B184" s="555"/>
      <c r="C184" s="690"/>
      <c r="D184" s="690"/>
      <c r="E184" s="690"/>
      <c r="F184" s="690"/>
      <c r="G184" s="690"/>
      <c r="H184" s="690"/>
      <c r="I184" s="690"/>
      <c r="J184" s="691"/>
    </row>
    <row r="185" spans="1:14" ht="15" thickBot="1" x14ac:dyDescent="0.35">
      <c r="A185" s="559"/>
      <c r="B185" s="560"/>
      <c r="C185" s="690"/>
      <c r="D185" s="690"/>
      <c r="E185" s="690"/>
      <c r="F185" s="690"/>
      <c r="G185" s="690"/>
      <c r="H185" s="690"/>
      <c r="I185" s="690"/>
      <c r="J185" s="691"/>
    </row>
    <row r="339" spans="1:257" s="345" customFormat="1" x14ac:dyDescent="0.3">
      <c r="A339" s="345" t="str">
        <f>'PLANILHA ORÇAM.'!A73</f>
        <v>9.1</v>
      </c>
      <c r="C339" s="346"/>
      <c r="D339" s="283"/>
      <c r="E339" s="283"/>
      <c r="F339" s="347"/>
      <c r="G339" s="619"/>
      <c r="H339" s="619"/>
      <c r="I339" s="650"/>
      <c r="J339" s="594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  <c r="BV339" s="283"/>
      <c r="BW339" s="283"/>
      <c r="BX339" s="283"/>
      <c r="BY339" s="283"/>
      <c r="BZ339" s="283"/>
      <c r="CA339" s="283"/>
      <c r="CB339" s="283"/>
      <c r="CC339" s="283"/>
      <c r="CD339" s="283"/>
      <c r="CE339" s="283"/>
      <c r="CF339" s="283"/>
      <c r="CG339" s="283"/>
      <c r="CH339" s="283"/>
      <c r="CI339" s="283"/>
      <c r="CJ339" s="283"/>
      <c r="CK339" s="283"/>
      <c r="CL339" s="283"/>
      <c r="CM339" s="283"/>
      <c r="CN339" s="283"/>
      <c r="CO339" s="283"/>
      <c r="CP339" s="283"/>
      <c r="CQ339" s="283"/>
      <c r="CR339" s="283"/>
      <c r="CS339" s="283"/>
      <c r="CT339" s="283"/>
      <c r="CU339" s="283"/>
      <c r="CV339" s="283"/>
      <c r="CW339" s="283"/>
      <c r="CX339" s="283"/>
      <c r="CY339" s="283"/>
      <c r="CZ339" s="283"/>
      <c r="DA339" s="283"/>
      <c r="DB339" s="283"/>
      <c r="DC339" s="283"/>
      <c r="DD339" s="283"/>
      <c r="DE339" s="283"/>
      <c r="DF339" s="283"/>
      <c r="DG339" s="283"/>
      <c r="DH339" s="283"/>
      <c r="DI339" s="283"/>
      <c r="DJ339" s="283"/>
      <c r="DK339" s="283"/>
      <c r="DL339" s="283"/>
      <c r="DM339" s="283"/>
      <c r="DN339" s="283"/>
      <c r="DO339" s="283"/>
      <c r="DP339" s="283"/>
      <c r="DQ339" s="283"/>
      <c r="DR339" s="283"/>
      <c r="DS339" s="283"/>
      <c r="DT339" s="283"/>
      <c r="DU339" s="283"/>
      <c r="DV339" s="283"/>
      <c r="DW339" s="283"/>
      <c r="DX339" s="283"/>
      <c r="DY339" s="283"/>
      <c r="DZ339" s="283"/>
      <c r="EA339" s="283"/>
      <c r="EB339" s="283"/>
      <c r="EC339" s="283"/>
      <c r="ED339" s="283"/>
      <c r="EE339" s="283"/>
      <c r="EF339" s="283"/>
      <c r="EG339" s="283"/>
      <c r="EH339" s="283"/>
      <c r="EI339" s="283"/>
      <c r="EJ339" s="283"/>
      <c r="EK339" s="283"/>
      <c r="EL339" s="283"/>
      <c r="EM339" s="283"/>
      <c r="EN339" s="283"/>
      <c r="EO339" s="283"/>
      <c r="EP339" s="283"/>
      <c r="EQ339" s="283"/>
      <c r="ER339" s="283"/>
      <c r="ES339" s="283"/>
      <c r="ET339" s="283"/>
      <c r="EU339" s="283"/>
      <c r="EV339" s="283"/>
      <c r="EW339" s="283"/>
      <c r="EX339" s="283"/>
      <c r="EY339" s="283"/>
      <c r="EZ339" s="283"/>
      <c r="FA339" s="283"/>
      <c r="FB339" s="283"/>
      <c r="FC339" s="283"/>
      <c r="FD339" s="283"/>
      <c r="FE339" s="283"/>
      <c r="FF339" s="283"/>
      <c r="FG339" s="283"/>
      <c r="FH339" s="283"/>
      <c r="FI339" s="283"/>
      <c r="FJ339" s="283"/>
      <c r="FK339" s="283"/>
      <c r="FL339" s="283"/>
      <c r="FM339" s="283"/>
      <c r="FN339" s="283"/>
      <c r="FO339" s="283"/>
      <c r="FP339" s="283"/>
      <c r="FQ339" s="283"/>
      <c r="FR339" s="283"/>
      <c r="FS339" s="283"/>
      <c r="FT339" s="283"/>
      <c r="FU339" s="283"/>
      <c r="FV339" s="283"/>
      <c r="FW339" s="283"/>
      <c r="FX339" s="283"/>
      <c r="FY339" s="283"/>
      <c r="FZ339" s="283"/>
      <c r="GA339" s="283"/>
      <c r="GB339" s="283"/>
      <c r="GC339" s="283"/>
      <c r="GD339" s="283"/>
      <c r="GE339" s="283"/>
      <c r="GF339" s="283"/>
      <c r="GG339" s="283"/>
      <c r="GH339" s="283"/>
      <c r="GI339" s="283"/>
      <c r="GJ339" s="283"/>
      <c r="GK339" s="283"/>
      <c r="GL339" s="283"/>
      <c r="GM339" s="283"/>
      <c r="GN339" s="283"/>
      <c r="GO339" s="283"/>
      <c r="GP339" s="283"/>
      <c r="GQ339" s="283"/>
      <c r="GR339" s="283"/>
      <c r="GS339" s="283"/>
      <c r="GT339" s="283"/>
      <c r="GU339" s="283"/>
      <c r="GV339" s="283"/>
      <c r="GW339" s="283"/>
      <c r="GX339" s="283"/>
      <c r="GY339" s="283"/>
      <c r="GZ339" s="283"/>
      <c r="HA339" s="283"/>
      <c r="HB339" s="283"/>
      <c r="HC339" s="283"/>
      <c r="HD339" s="283"/>
      <c r="HE339" s="283"/>
      <c r="HF339" s="283"/>
      <c r="HG339" s="283"/>
      <c r="HH339" s="283"/>
      <c r="HI339" s="283"/>
      <c r="HJ339" s="283"/>
      <c r="HK339" s="283"/>
      <c r="HL339" s="283"/>
      <c r="HM339" s="283"/>
      <c r="HN339" s="283"/>
      <c r="HO339" s="283"/>
      <c r="HP339" s="283"/>
      <c r="HQ339" s="283"/>
      <c r="HR339" s="283"/>
      <c r="HS339" s="283"/>
      <c r="HT339" s="283"/>
      <c r="HU339" s="283"/>
      <c r="HV339" s="283"/>
      <c r="HW339" s="283"/>
      <c r="HX339" s="283"/>
      <c r="HY339" s="283"/>
      <c r="HZ339" s="283"/>
      <c r="IA339" s="283"/>
      <c r="IB339" s="283"/>
      <c r="IC339" s="283"/>
      <c r="ID339" s="283"/>
      <c r="IE339" s="283"/>
      <c r="IF339" s="283"/>
      <c r="IG339" s="283"/>
      <c r="IH339" s="283"/>
      <c r="II339" s="283"/>
      <c r="IJ339" s="283"/>
      <c r="IK339" s="283"/>
      <c r="IL339" s="283"/>
      <c r="IM339" s="283"/>
      <c r="IN339" s="283"/>
      <c r="IO339" s="283"/>
      <c r="IP339" s="283"/>
      <c r="IQ339" s="283"/>
      <c r="IR339" s="283"/>
      <c r="IS339" s="283"/>
      <c r="IT339" s="283"/>
      <c r="IU339" s="283"/>
      <c r="IV339" s="283"/>
      <c r="IW339" s="283"/>
    </row>
  </sheetData>
  <mergeCells count="44">
    <mergeCell ref="B12:I12"/>
    <mergeCell ref="A14:G14"/>
    <mergeCell ref="C179:J185"/>
    <mergeCell ref="A2:J2"/>
    <mergeCell ref="B15:I15"/>
    <mergeCell ref="A18:G18"/>
    <mergeCell ref="B19:I19"/>
    <mergeCell ref="A29:G29"/>
    <mergeCell ref="A9:A11"/>
    <mergeCell ref="B9:B11"/>
    <mergeCell ref="C9:C11"/>
    <mergeCell ref="D9:D11"/>
    <mergeCell ref="G8:I8"/>
    <mergeCell ref="E9:J10"/>
    <mergeCell ref="A76:G76"/>
    <mergeCell ref="B30:I30"/>
    <mergeCell ref="A33:G33"/>
    <mergeCell ref="B34:I34"/>
    <mergeCell ref="A46:G46"/>
    <mergeCell ref="B47:I47"/>
    <mergeCell ref="A58:G58"/>
    <mergeCell ref="B59:D59"/>
    <mergeCell ref="A61:G61"/>
    <mergeCell ref="B62:I62"/>
    <mergeCell ref="A71:G71"/>
    <mergeCell ref="B72:I72"/>
    <mergeCell ref="A173:G173"/>
    <mergeCell ref="B77:I77"/>
    <mergeCell ref="A82:G82"/>
    <mergeCell ref="B83:I83"/>
    <mergeCell ref="A88:G88"/>
    <mergeCell ref="B89:I89"/>
    <mergeCell ref="A94:G94"/>
    <mergeCell ref="B95:I95"/>
    <mergeCell ref="A130:G130"/>
    <mergeCell ref="B131:I131"/>
    <mergeCell ref="A168:G168"/>
    <mergeCell ref="B169:I169"/>
    <mergeCell ref="A177:G177"/>
    <mergeCell ref="A178:G178"/>
    <mergeCell ref="A174:I174"/>
    <mergeCell ref="A175:G175"/>
    <mergeCell ref="I177:J177"/>
    <mergeCell ref="I178:J178"/>
  </mergeCells>
  <phoneticPr fontId="30" type="noConversion"/>
  <printOptions horizontalCentered="1"/>
  <pageMargins left="0.59055118110236227" right="0.39370078740157483" top="1.1555511811023622" bottom="0.78740157480314965" header="0.51181102362204722" footer="0.59055118110236227"/>
  <pageSetup paperSize="9" scale="44" fitToHeight="0" orientation="portrait" r:id="rId1"/>
  <headerFooter alignWithMargins="0"/>
  <ignoredErrors>
    <ignoredError sqref="I168 I13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3782-DCA8-4BF4-B155-664E0DC03B5C}">
  <dimension ref="A1:K49"/>
  <sheetViews>
    <sheetView view="pageBreakPreview" topLeftCell="A22" zoomScale="160" zoomScaleNormal="70" zoomScaleSheetLayoutView="160" workbookViewId="0">
      <selection activeCell="E43" sqref="E43"/>
    </sheetView>
  </sheetViews>
  <sheetFormatPr defaultRowHeight="12.75" x14ac:dyDescent="0.2"/>
  <cols>
    <col min="2" max="2" width="47.140625" customWidth="1"/>
    <col min="3" max="3" width="12.7109375" customWidth="1"/>
    <col min="4" max="5" width="13" customWidth="1"/>
    <col min="6" max="6" width="13.7109375" customWidth="1"/>
    <col min="7" max="7" width="14.140625" customWidth="1"/>
    <col min="8" max="8" width="12" customWidth="1"/>
    <col min="9" max="9" width="14.28515625" customWidth="1"/>
    <col min="10" max="10" width="13.28515625" bestFit="1" customWidth="1"/>
    <col min="258" max="258" width="47.140625" customWidth="1"/>
    <col min="259" max="259" width="12.7109375" customWidth="1"/>
    <col min="260" max="261" width="13" customWidth="1"/>
    <col min="262" max="262" width="13.7109375" customWidth="1"/>
    <col min="263" max="263" width="14.140625" customWidth="1"/>
    <col min="264" max="265" width="12" customWidth="1"/>
    <col min="266" max="266" width="13.28515625" bestFit="1" customWidth="1"/>
    <col min="514" max="514" width="47.140625" customWidth="1"/>
    <col min="515" max="515" width="12.7109375" customWidth="1"/>
    <col min="516" max="517" width="13" customWidth="1"/>
    <col min="518" max="518" width="13.7109375" customWidth="1"/>
    <col min="519" max="519" width="14.140625" customWidth="1"/>
    <col min="520" max="521" width="12" customWidth="1"/>
    <col min="522" max="522" width="13.28515625" bestFit="1" customWidth="1"/>
    <col min="770" max="770" width="47.140625" customWidth="1"/>
    <col min="771" max="771" width="12.7109375" customWidth="1"/>
    <col min="772" max="773" width="13" customWidth="1"/>
    <col min="774" max="774" width="13.7109375" customWidth="1"/>
    <col min="775" max="775" width="14.140625" customWidth="1"/>
    <col min="776" max="777" width="12" customWidth="1"/>
    <col min="778" max="778" width="13.28515625" bestFit="1" customWidth="1"/>
    <col min="1026" max="1026" width="47.140625" customWidth="1"/>
    <col min="1027" max="1027" width="12.7109375" customWidth="1"/>
    <col min="1028" max="1029" width="13" customWidth="1"/>
    <col min="1030" max="1030" width="13.7109375" customWidth="1"/>
    <col min="1031" max="1031" width="14.140625" customWidth="1"/>
    <col min="1032" max="1033" width="12" customWidth="1"/>
    <col min="1034" max="1034" width="13.28515625" bestFit="1" customWidth="1"/>
    <col min="1282" max="1282" width="47.140625" customWidth="1"/>
    <col min="1283" max="1283" width="12.7109375" customWidth="1"/>
    <col min="1284" max="1285" width="13" customWidth="1"/>
    <col min="1286" max="1286" width="13.7109375" customWidth="1"/>
    <col min="1287" max="1287" width="14.140625" customWidth="1"/>
    <col min="1288" max="1289" width="12" customWidth="1"/>
    <col min="1290" max="1290" width="13.28515625" bestFit="1" customWidth="1"/>
    <col min="1538" max="1538" width="47.140625" customWidth="1"/>
    <col min="1539" max="1539" width="12.7109375" customWidth="1"/>
    <col min="1540" max="1541" width="13" customWidth="1"/>
    <col min="1542" max="1542" width="13.7109375" customWidth="1"/>
    <col min="1543" max="1543" width="14.140625" customWidth="1"/>
    <col min="1544" max="1545" width="12" customWidth="1"/>
    <col min="1546" max="1546" width="13.28515625" bestFit="1" customWidth="1"/>
    <col min="1794" max="1794" width="47.140625" customWidth="1"/>
    <col min="1795" max="1795" width="12.7109375" customWidth="1"/>
    <col min="1796" max="1797" width="13" customWidth="1"/>
    <col min="1798" max="1798" width="13.7109375" customWidth="1"/>
    <col min="1799" max="1799" width="14.140625" customWidth="1"/>
    <col min="1800" max="1801" width="12" customWidth="1"/>
    <col min="1802" max="1802" width="13.28515625" bestFit="1" customWidth="1"/>
    <col min="2050" max="2050" width="47.140625" customWidth="1"/>
    <col min="2051" max="2051" width="12.7109375" customWidth="1"/>
    <col min="2052" max="2053" width="13" customWidth="1"/>
    <col min="2054" max="2054" width="13.7109375" customWidth="1"/>
    <col min="2055" max="2055" width="14.140625" customWidth="1"/>
    <col min="2056" max="2057" width="12" customWidth="1"/>
    <col min="2058" max="2058" width="13.28515625" bestFit="1" customWidth="1"/>
    <col min="2306" max="2306" width="47.140625" customWidth="1"/>
    <col min="2307" max="2307" width="12.7109375" customWidth="1"/>
    <col min="2308" max="2309" width="13" customWidth="1"/>
    <col min="2310" max="2310" width="13.7109375" customWidth="1"/>
    <col min="2311" max="2311" width="14.140625" customWidth="1"/>
    <col min="2312" max="2313" width="12" customWidth="1"/>
    <col min="2314" max="2314" width="13.28515625" bestFit="1" customWidth="1"/>
    <col min="2562" max="2562" width="47.140625" customWidth="1"/>
    <col min="2563" max="2563" width="12.7109375" customWidth="1"/>
    <col min="2564" max="2565" width="13" customWidth="1"/>
    <col min="2566" max="2566" width="13.7109375" customWidth="1"/>
    <col min="2567" max="2567" width="14.140625" customWidth="1"/>
    <col min="2568" max="2569" width="12" customWidth="1"/>
    <col min="2570" max="2570" width="13.28515625" bestFit="1" customWidth="1"/>
    <col min="2818" max="2818" width="47.140625" customWidth="1"/>
    <col min="2819" max="2819" width="12.7109375" customWidth="1"/>
    <col min="2820" max="2821" width="13" customWidth="1"/>
    <col min="2822" max="2822" width="13.7109375" customWidth="1"/>
    <col min="2823" max="2823" width="14.140625" customWidth="1"/>
    <col min="2824" max="2825" width="12" customWidth="1"/>
    <col min="2826" max="2826" width="13.28515625" bestFit="1" customWidth="1"/>
    <col min="3074" max="3074" width="47.140625" customWidth="1"/>
    <col min="3075" max="3075" width="12.7109375" customWidth="1"/>
    <col min="3076" max="3077" width="13" customWidth="1"/>
    <col min="3078" max="3078" width="13.7109375" customWidth="1"/>
    <col min="3079" max="3079" width="14.140625" customWidth="1"/>
    <col min="3080" max="3081" width="12" customWidth="1"/>
    <col min="3082" max="3082" width="13.28515625" bestFit="1" customWidth="1"/>
    <col min="3330" max="3330" width="47.140625" customWidth="1"/>
    <col min="3331" max="3331" width="12.7109375" customWidth="1"/>
    <col min="3332" max="3333" width="13" customWidth="1"/>
    <col min="3334" max="3334" width="13.7109375" customWidth="1"/>
    <col min="3335" max="3335" width="14.140625" customWidth="1"/>
    <col min="3336" max="3337" width="12" customWidth="1"/>
    <col min="3338" max="3338" width="13.28515625" bestFit="1" customWidth="1"/>
    <col min="3586" max="3586" width="47.140625" customWidth="1"/>
    <col min="3587" max="3587" width="12.7109375" customWidth="1"/>
    <col min="3588" max="3589" width="13" customWidth="1"/>
    <col min="3590" max="3590" width="13.7109375" customWidth="1"/>
    <col min="3591" max="3591" width="14.140625" customWidth="1"/>
    <col min="3592" max="3593" width="12" customWidth="1"/>
    <col min="3594" max="3594" width="13.28515625" bestFit="1" customWidth="1"/>
    <col min="3842" max="3842" width="47.140625" customWidth="1"/>
    <col min="3843" max="3843" width="12.7109375" customWidth="1"/>
    <col min="3844" max="3845" width="13" customWidth="1"/>
    <col min="3846" max="3846" width="13.7109375" customWidth="1"/>
    <col min="3847" max="3847" width="14.140625" customWidth="1"/>
    <col min="3848" max="3849" width="12" customWidth="1"/>
    <col min="3850" max="3850" width="13.28515625" bestFit="1" customWidth="1"/>
    <col min="4098" max="4098" width="47.140625" customWidth="1"/>
    <col min="4099" max="4099" width="12.7109375" customWidth="1"/>
    <col min="4100" max="4101" width="13" customWidth="1"/>
    <col min="4102" max="4102" width="13.7109375" customWidth="1"/>
    <col min="4103" max="4103" width="14.140625" customWidth="1"/>
    <col min="4104" max="4105" width="12" customWidth="1"/>
    <col min="4106" max="4106" width="13.28515625" bestFit="1" customWidth="1"/>
    <col min="4354" max="4354" width="47.140625" customWidth="1"/>
    <col min="4355" max="4355" width="12.7109375" customWidth="1"/>
    <col min="4356" max="4357" width="13" customWidth="1"/>
    <col min="4358" max="4358" width="13.7109375" customWidth="1"/>
    <col min="4359" max="4359" width="14.140625" customWidth="1"/>
    <col min="4360" max="4361" width="12" customWidth="1"/>
    <col min="4362" max="4362" width="13.28515625" bestFit="1" customWidth="1"/>
    <col min="4610" max="4610" width="47.140625" customWidth="1"/>
    <col min="4611" max="4611" width="12.7109375" customWidth="1"/>
    <col min="4612" max="4613" width="13" customWidth="1"/>
    <col min="4614" max="4614" width="13.7109375" customWidth="1"/>
    <col min="4615" max="4615" width="14.140625" customWidth="1"/>
    <col min="4616" max="4617" width="12" customWidth="1"/>
    <col min="4618" max="4618" width="13.28515625" bestFit="1" customWidth="1"/>
    <col min="4866" max="4866" width="47.140625" customWidth="1"/>
    <col min="4867" max="4867" width="12.7109375" customWidth="1"/>
    <col min="4868" max="4869" width="13" customWidth="1"/>
    <col min="4870" max="4870" width="13.7109375" customWidth="1"/>
    <col min="4871" max="4871" width="14.140625" customWidth="1"/>
    <col min="4872" max="4873" width="12" customWidth="1"/>
    <col min="4874" max="4874" width="13.28515625" bestFit="1" customWidth="1"/>
    <col min="5122" max="5122" width="47.140625" customWidth="1"/>
    <col min="5123" max="5123" width="12.7109375" customWidth="1"/>
    <col min="5124" max="5125" width="13" customWidth="1"/>
    <col min="5126" max="5126" width="13.7109375" customWidth="1"/>
    <col min="5127" max="5127" width="14.140625" customWidth="1"/>
    <col min="5128" max="5129" width="12" customWidth="1"/>
    <col min="5130" max="5130" width="13.28515625" bestFit="1" customWidth="1"/>
    <col min="5378" max="5378" width="47.140625" customWidth="1"/>
    <col min="5379" max="5379" width="12.7109375" customWidth="1"/>
    <col min="5380" max="5381" width="13" customWidth="1"/>
    <col min="5382" max="5382" width="13.7109375" customWidth="1"/>
    <col min="5383" max="5383" width="14.140625" customWidth="1"/>
    <col min="5384" max="5385" width="12" customWidth="1"/>
    <col min="5386" max="5386" width="13.28515625" bestFit="1" customWidth="1"/>
    <col min="5634" max="5634" width="47.140625" customWidth="1"/>
    <col min="5635" max="5635" width="12.7109375" customWidth="1"/>
    <col min="5636" max="5637" width="13" customWidth="1"/>
    <col min="5638" max="5638" width="13.7109375" customWidth="1"/>
    <col min="5639" max="5639" width="14.140625" customWidth="1"/>
    <col min="5640" max="5641" width="12" customWidth="1"/>
    <col min="5642" max="5642" width="13.28515625" bestFit="1" customWidth="1"/>
    <col min="5890" max="5890" width="47.140625" customWidth="1"/>
    <col min="5891" max="5891" width="12.7109375" customWidth="1"/>
    <col min="5892" max="5893" width="13" customWidth="1"/>
    <col min="5894" max="5894" width="13.7109375" customWidth="1"/>
    <col min="5895" max="5895" width="14.140625" customWidth="1"/>
    <col min="5896" max="5897" width="12" customWidth="1"/>
    <col min="5898" max="5898" width="13.28515625" bestFit="1" customWidth="1"/>
    <col min="6146" max="6146" width="47.140625" customWidth="1"/>
    <col min="6147" max="6147" width="12.7109375" customWidth="1"/>
    <col min="6148" max="6149" width="13" customWidth="1"/>
    <col min="6150" max="6150" width="13.7109375" customWidth="1"/>
    <col min="6151" max="6151" width="14.140625" customWidth="1"/>
    <col min="6152" max="6153" width="12" customWidth="1"/>
    <col min="6154" max="6154" width="13.28515625" bestFit="1" customWidth="1"/>
    <col min="6402" max="6402" width="47.140625" customWidth="1"/>
    <col min="6403" max="6403" width="12.7109375" customWidth="1"/>
    <col min="6404" max="6405" width="13" customWidth="1"/>
    <col min="6406" max="6406" width="13.7109375" customWidth="1"/>
    <col min="6407" max="6407" width="14.140625" customWidth="1"/>
    <col min="6408" max="6409" width="12" customWidth="1"/>
    <col min="6410" max="6410" width="13.28515625" bestFit="1" customWidth="1"/>
    <col min="6658" max="6658" width="47.140625" customWidth="1"/>
    <col min="6659" max="6659" width="12.7109375" customWidth="1"/>
    <col min="6660" max="6661" width="13" customWidth="1"/>
    <col min="6662" max="6662" width="13.7109375" customWidth="1"/>
    <col min="6663" max="6663" width="14.140625" customWidth="1"/>
    <col min="6664" max="6665" width="12" customWidth="1"/>
    <col min="6666" max="6666" width="13.28515625" bestFit="1" customWidth="1"/>
    <col min="6914" max="6914" width="47.140625" customWidth="1"/>
    <col min="6915" max="6915" width="12.7109375" customWidth="1"/>
    <col min="6916" max="6917" width="13" customWidth="1"/>
    <col min="6918" max="6918" width="13.7109375" customWidth="1"/>
    <col min="6919" max="6919" width="14.140625" customWidth="1"/>
    <col min="6920" max="6921" width="12" customWidth="1"/>
    <col min="6922" max="6922" width="13.28515625" bestFit="1" customWidth="1"/>
    <col min="7170" max="7170" width="47.140625" customWidth="1"/>
    <col min="7171" max="7171" width="12.7109375" customWidth="1"/>
    <col min="7172" max="7173" width="13" customWidth="1"/>
    <col min="7174" max="7174" width="13.7109375" customWidth="1"/>
    <col min="7175" max="7175" width="14.140625" customWidth="1"/>
    <col min="7176" max="7177" width="12" customWidth="1"/>
    <col min="7178" max="7178" width="13.28515625" bestFit="1" customWidth="1"/>
    <col min="7426" max="7426" width="47.140625" customWidth="1"/>
    <col min="7427" max="7427" width="12.7109375" customWidth="1"/>
    <col min="7428" max="7429" width="13" customWidth="1"/>
    <col min="7430" max="7430" width="13.7109375" customWidth="1"/>
    <col min="7431" max="7431" width="14.140625" customWidth="1"/>
    <col min="7432" max="7433" width="12" customWidth="1"/>
    <col min="7434" max="7434" width="13.28515625" bestFit="1" customWidth="1"/>
    <col min="7682" max="7682" width="47.140625" customWidth="1"/>
    <col min="7683" max="7683" width="12.7109375" customWidth="1"/>
    <col min="7684" max="7685" width="13" customWidth="1"/>
    <col min="7686" max="7686" width="13.7109375" customWidth="1"/>
    <col min="7687" max="7687" width="14.140625" customWidth="1"/>
    <col min="7688" max="7689" width="12" customWidth="1"/>
    <col min="7690" max="7690" width="13.28515625" bestFit="1" customWidth="1"/>
    <col min="7938" max="7938" width="47.140625" customWidth="1"/>
    <col min="7939" max="7939" width="12.7109375" customWidth="1"/>
    <col min="7940" max="7941" width="13" customWidth="1"/>
    <col min="7942" max="7942" width="13.7109375" customWidth="1"/>
    <col min="7943" max="7943" width="14.140625" customWidth="1"/>
    <col min="7944" max="7945" width="12" customWidth="1"/>
    <col min="7946" max="7946" width="13.28515625" bestFit="1" customWidth="1"/>
    <col min="8194" max="8194" width="47.140625" customWidth="1"/>
    <col min="8195" max="8195" width="12.7109375" customWidth="1"/>
    <col min="8196" max="8197" width="13" customWidth="1"/>
    <col min="8198" max="8198" width="13.7109375" customWidth="1"/>
    <col min="8199" max="8199" width="14.140625" customWidth="1"/>
    <col min="8200" max="8201" width="12" customWidth="1"/>
    <col min="8202" max="8202" width="13.28515625" bestFit="1" customWidth="1"/>
    <col min="8450" max="8450" width="47.140625" customWidth="1"/>
    <col min="8451" max="8451" width="12.7109375" customWidth="1"/>
    <col min="8452" max="8453" width="13" customWidth="1"/>
    <col min="8454" max="8454" width="13.7109375" customWidth="1"/>
    <col min="8455" max="8455" width="14.140625" customWidth="1"/>
    <col min="8456" max="8457" width="12" customWidth="1"/>
    <col min="8458" max="8458" width="13.28515625" bestFit="1" customWidth="1"/>
    <col min="8706" max="8706" width="47.140625" customWidth="1"/>
    <col min="8707" max="8707" width="12.7109375" customWidth="1"/>
    <col min="8708" max="8709" width="13" customWidth="1"/>
    <col min="8710" max="8710" width="13.7109375" customWidth="1"/>
    <col min="8711" max="8711" width="14.140625" customWidth="1"/>
    <col min="8712" max="8713" width="12" customWidth="1"/>
    <col min="8714" max="8714" width="13.28515625" bestFit="1" customWidth="1"/>
    <col min="8962" max="8962" width="47.140625" customWidth="1"/>
    <col min="8963" max="8963" width="12.7109375" customWidth="1"/>
    <col min="8964" max="8965" width="13" customWidth="1"/>
    <col min="8966" max="8966" width="13.7109375" customWidth="1"/>
    <col min="8967" max="8967" width="14.140625" customWidth="1"/>
    <col min="8968" max="8969" width="12" customWidth="1"/>
    <col min="8970" max="8970" width="13.28515625" bestFit="1" customWidth="1"/>
    <col min="9218" max="9218" width="47.140625" customWidth="1"/>
    <col min="9219" max="9219" width="12.7109375" customWidth="1"/>
    <col min="9220" max="9221" width="13" customWidth="1"/>
    <col min="9222" max="9222" width="13.7109375" customWidth="1"/>
    <col min="9223" max="9223" width="14.140625" customWidth="1"/>
    <col min="9224" max="9225" width="12" customWidth="1"/>
    <col min="9226" max="9226" width="13.28515625" bestFit="1" customWidth="1"/>
    <col min="9474" max="9474" width="47.140625" customWidth="1"/>
    <col min="9475" max="9475" width="12.7109375" customWidth="1"/>
    <col min="9476" max="9477" width="13" customWidth="1"/>
    <col min="9478" max="9478" width="13.7109375" customWidth="1"/>
    <col min="9479" max="9479" width="14.140625" customWidth="1"/>
    <col min="9480" max="9481" width="12" customWidth="1"/>
    <col min="9482" max="9482" width="13.28515625" bestFit="1" customWidth="1"/>
    <col min="9730" max="9730" width="47.140625" customWidth="1"/>
    <col min="9731" max="9731" width="12.7109375" customWidth="1"/>
    <col min="9732" max="9733" width="13" customWidth="1"/>
    <col min="9734" max="9734" width="13.7109375" customWidth="1"/>
    <col min="9735" max="9735" width="14.140625" customWidth="1"/>
    <col min="9736" max="9737" width="12" customWidth="1"/>
    <col min="9738" max="9738" width="13.28515625" bestFit="1" customWidth="1"/>
    <col min="9986" max="9986" width="47.140625" customWidth="1"/>
    <col min="9987" max="9987" width="12.7109375" customWidth="1"/>
    <col min="9988" max="9989" width="13" customWidth="1"/>
    <col min="9990" max="9990" width="13.7109375" customWidth="1"/>
    <col min="9991" max="9991" width="14.140625" customWidth="1"/>
    <col min="9992" max="9993" width="12" customWidth="1"/>
    <col min="9994" max="9994" width="13.28515625" bestFit="1" customWidth="1"/>
    <col min="10242" max="10242" width="47.140625" customWidth="1"/>
    <col min="10243" max="10243" width="12.7109375" customWidth="1"/>
    <col min="10244" max="10245" width="13" customWidth="1"/>
    <col min="10246" max="10246" width="13.7109375" customWidth="1"/>
    <col min="10247" max="10247" width="14.140625" customWidth="1"/>
    <col min="10248" max="10249" width="12" customWidth="1"/>
    <col min="10250" max="10250" width="13.28515625" bestFit="1" customWidth="1"/>
    <col min="10498" max="10498" width="47.140625" customWidth="1"/>
    <col min="10499" max="10499" width="12.7109375" customWidth="1"/>
    <col min="10500" max="10501" width="13" customWidth="1"/>
    <col min="10502" max="10502" width="13.7109375" customWidth="1"/>
    <col min="10503" max="10503" width="14.140625" customWidth="1"/>
    <col min="10504" max="10505" width="12" customWidth="1"/>
    <col min="10506" max="10506" width="13.28515625" bestFit="1" customWidth="1"/>
    <col min="10754" max="10754" width="47.140625" customWidth="1"/>
    <col min="10755" max="10755" width="12.7109375" customWidth="1"/>
    <col min="10756" max="10757" width="13" customWidth="1"/>
    <col min="10758" max="10758" width="13.7109375" customWidth="1"/>
    <col min="10759" max="10759" width="14.140625" customWidth="1"/>
    <col min="10760" max="10761" width="12" customWidth="1"/>
    <col min="10762" max="10762" width="13.28515625" bestFit="1" customWidth="1"/>
    <col min="11010" max="11010" width="47.140625" customWidth="1"/>
    <col min="11011" max="11011" width="12.7109375" customWidth="1"/>
    <col min="11012" max="11013" width="13" customWidth="1"/>
    <col min="11014" max="11014" width="13.7109375" customWidth="1"/>
    <col min="11015" max="11015" width="14.140625" customWidth="1"/>
    <col min="11016" max="11017" width="12" customWidth="1"/>
    <col min="11018" max="11018" width="13.28515625" bestFit="1" customWidth="1"/>
    <col min="11266" max="11266" width="47.140625" customWidth="1"/>
    <col min="11267" max="11267" width="12.7109375" customWidth="1"/>
    <col min="11268" max="11269" width="13" customWidth="1"/>
    <col min="11270" max="11270" width="13.7109375" customWidth="1"/>
    <col min="11271" max="11271" width="14.140625" customWidth="1"/>
    <col min="11272" max="11273" width="12" customWidth="1"/>
    <col min="11274" max="11274" width="13.28515625" bestFit="1" customWidth="1"/>
    <col min="11522" max="11522" width="47.140625" customWidth="1"/>
    <col min="11523" max="11523" width="12.7109375" customWidth="1"/>
    <col min="11524" max="11525" width="13" customWidth="1"/>
    <col min="11526" max="11526" width="13.7109375" customWidth="1"/>
    <col min="11527" max="11527" width="14.140625" customWidth="1"/>
    <col min="11528" max="11529" width="12" customWidth="1"/>
    <col min="11530" max="11530" width="13.28515625" bestFit="1" customWidth="1"/>
    <col min="11778" max="11778" width="47.140625" customWidth="1"/>
    <col min="11779" max="11779" width="12.7109375" customWidth="1"/>
    <col min="11780" max="11781" width="13" customWidth="1"/>
    <col min="11782" max="11782" width="13.7109375" customWidth="1"/>
    <col min="11783" max="11783" width="14.140625" customWidth="1"/>
    <col min="11784" max="11785" width="12" customWidth="1"/>
    <col min="11786" max="11786" width="13.28515625" bestFit="1" customWidth="1"/>
    <col min="12034" max="12034" width="47.140625" customWidth="1"/>
    <col min="12035" max="12035" width="12.7109375" customWidth="1"/>
    <col min="12036" max="12037" width="13" customWidth="1"/>
    <col min="12038" max="12038" width="13.7109375" customWidth="1"/>
    <col min="12039" max="12039" width="14.140625" customWidth="1"/>
    <col min="12040" max="12041" width="12" customWidth="1"/>
    <col min="12042" max="12042" width="13.28515625" bestFit="1" customWidth="1"/>
    <col min="12290" max="12290" width="47.140625" customWidth="1"/>
    <col min="12291" max="12291" width="12.7109375" customWidth="1"/>
    <col min="12292" max="12293" width="13" customWidth="1"/>
    <col min="12294" max="12294" width="13.7109375" customWidth="1"/>
    <col min="12295" max="12295" width="14.140625" customWidth="1"/>
    <col min="12296" max="12297" width="12" customWidth="1"/>
    <col min="12298" max="12298" width="13.28515625" bestFit="1" customWidth="1"/>
    <col min="12546" max="12546" width="47.140625" customWidth="1"/>
    <col min="12547" max="12547" width="12.7109375" customWidth="1"/>
    <col min="12548" max="12549" width="13" customWidth="1"/>
    <col min="12550" max="12550" width="13.7109375" customWidth="1"/>
    <col min="12551" max="12551" width="14.140625" customWidth="1"/>
    <col min="12552" max="12553" width="12" customWidth="1"/>
    <col min="12554" max="12554" width="13.28515625" bestFit="1" customWidth="1"/>
    <col min="12802" max="12802" width="47.140625" customWidth="1"/>
    <col min="12803" max="12803" width="12.7109375" customWidth="1"/>
    <col min="12804" max="12805" width="13" customWidth="1"/>
    <col min="12806" max="12806" width="13.7109375" customWidth="1"/>
    <col min="12807" max="12807" width="14.140625" customWidth="1"/>
    <col min="12808" max="12809" width="12" customWidth="1"/>
    <col min="12810" max="12810" width="13.28515625" bestFit="1" customWidth="1"/>
    <col min="13058" max="13058" width="47.140625" customWidth="1"/>
    <col min="13059" max="13059" width="12.7109375" customWidth="1"/>
    <col min="13060" max="13061" width="13" customWidth="1"/>
    <col min="13062" max="13062" width="13.7109375" customWidth="1"/>
    <col min="13063" max="13063" width="14.140625" customWidth="1"/>
    <col min="13064" max="13065" width="12" customWidth="1"/>
    <col min="13066" max="13066" width="13.28515625" bestFit="1" customWidth="1"/>
    <col min="13314" max="13314" width="47.140625" customWidth="1"/>
    <col min="13315" max="13315" width="12.7109375" customWidth="1"/>
    <col min="13316" max="13317" width="13" customWidth="1"/>
    <col min="13318" max="13318" width="13.7109375" customWidth="1"/>
    <col min="13319" max="13319" width="14.140625" customWidth="1"/>
    <col min="13320" max="13321" width="12" customWidth="1"/>
    <col min="13322" max="13322" width="13.28515625" bestFit="1" customWidth="1"/>
    <col min="13570" max="13570" width="47.140625" customWidth="1"/>
    <col min="13571" max="13571" width="12.7109375" customWidth="1"/>
    <col min="13572" max="13573" width="13" customWidth="1"/>
    <col min="13574" max="13574" width="13.7109375" customWidth="1"/>
    <col min="13575" max="13575" width="14.140625" customWidth="1"/>
    <col min="13576" max="13577" width="12" customWidth="1"/>
    <col min="13578" max="13578" width="13.28515625" bestFit="1" customWidth="1"/>
    <col min="13826" max="13826" width="47.140625" customWidth="1"/>
    <col min="13827" max="13827" width="12.7109375" customWidth="1"/>
    <col min="13828" max="13829" width="13" customWidth="1"/>
    <col min="13830" max="13830" width="13.7109375" customWidth="1"/>
    <col min="13831" max="13831" width="14.140625" customWidth="1"/>
    <col min="13832" max="13833" width="12" customWidth="1"/>
    <col min="13834" max="13834" width="13.28515625" bestFit="1" customWidth="1"/>
    <col min="14082" max="14082" width="47.140625" customWidth="1"/>
    <col min="14083" max="14083" width="12.7109375" customWidth="1"/>
    <col min="14084" max="14085" width="13" customWidth="1"/>
    <col min="14086" max="14086" width="13.7109375" customWidth="1"/>
    <col min="14087" max="14087" width="14.140625" customWidth="1"/>
    <col min="14088" max="14089" width="12" customWidth="1"/>
    <col min="14090" max="14090" width="13.28515625" bestFit="1" customWidth="1"/>
    <col min="14338" max="14338" width="47.140625" customWidth="1"/>
    <col min="14339" max="14339" width="12.7109375" customWidth="1"/>
    <col min="14340" max="14341" width="13" customWidth="1"/>
    <col min="14342" max="14342" width="13.7109375" customWidth="1"/>
    <col min="14343" max="14343" width="14.140625" customWidth="1"/>
    <col min="14344" max="14345" width="12" customWidth="1"/>
    <col min="14346" max="14346" width="13.28515625" bestFit="1" customWidth="1"/>
    <col min="14594" max="14594" width="47.140625" customWidth="1"/>
    <col min="14595" max="14595" width="12.7109375" customWidth="1"/>
    <col min="14596" max="14597" width="13" customWidth="1"/>
    <col min="14598" max="14598" width="13.7109375" customWidth="1"/>
    <col min="14599" max="14599" width="14.140625" customWidth="1"/>
    <col min="14600" max="14601" width="12" customWidth="1"/>
    <col min="14602" max="14602" width="13.28515625" bestFit="1" customWidth="1"/>
    <col min="14850" max="14850" width="47.140625" customWidth="1"/>
    <col min="14851" max="14851" width="12.7109375" customWidth="1"/>
    <col min="14852" max="14853" width="13" customWidth="1"/>
    <col min="14854" max="14854" width="13.7109375" customWidth="1"/>
    <col min="14855" max="14855" width="14.140625" customWidth="1"/>
    <col min="14856" max="14857" width="12" customWidth="1"/>
    <col min="14858" max="14858" width="13.28515625" bestFit="1" customWidth="1"/>
    <col min="15106" max="15106" width="47.140625" customWidth="1"/>
    <col min="15107" max="15107" width="12.7109375" customWidth="1"/>
    <col min="15108" max="15109" width="13" customWidth="1"/>
    <col min="15110" max="15110" width="13.7109375" customWidth="1"/>
    <col min="15111" max="15111" width="14.140625" customWidth="1"/>
    <col min="15112" max="15113" width="12" customWidth="1"/>
    <col min="15114" max="15114" width="13.28515625" bestFit="1" customWidth="1"/>
    <col min="15362" max="15362" width="47.140625" customWidth="1"/>
    <col min="15363" max="15363" width="12.7109375" customWidth="1"/>
    <col min="15364" max="15365" width="13" customWidth="1"/>
    <col min="15366" max="15366" width="13.7109375" customWidth="1"/>
    <col min="15367" max="15367" width="14.140625" customWidth="1"/>
    <col min="15368" max="15369" width="12" customWidth="1"/>
    <col min="15370" max="15370" width="13.28515625" bestFit="1" customWidth="1"/>
    <col min="15618" max="15618" width="47.140625" customWidth="1"/>
    <col min="15619" max="15619" width="12.7109375" customWidth="1"/>
    <col min="15620" max="15621" width="13" customWidth="1"/>
    <col min="15622" max="15622" width="13.7109375" customWidth="1"/>
    <col min="15623" max="15623" width="14.140625" customWidth="1"/>
    <col min="15624" max="15625" width="12" customWidth="1"/>
    <col min="15626" max="15626" width="13.28515625" bestFit="1" customWidth="1"/>
    <col min="15874" max="15874" width="47.140625" customWidth="1"/>
    <col min="15875" max="15875" width="12.7109375" customWidth="1"/>
    <col min="15876" max="15877" width="13" customWidth="1"/>
    <col min="15878" max="15878" width="13.7109375" customWidth="1"/>
    <col min="15879" max="15879" width="14.140625" customWidth="1"/>
    <col min="15880" max="15881" width="12" customWidth="1"/>
    <col min="15882" max="15882" width="13.28515625" bestFit="1" customWidth="1"/>
    <col min="16130" max="16130" width="47.140625" customWidth="1"/>
    <col min="16131" max="16131" width="12.7109375" customWidth="1"/>
    <col min="16132" max="16133" width="13" customWidth="1"/>
    <col min="16134" max="16134" width="13.7109375" customWidth="1"/>
    <col min="16135" max="16135" width="14.140625" customWidth="1"/>
    <col min="16136" max="16137" width="12" customWidth="1"/>
    <col min="16138" max="16138" width="13.28515625" bestFit="1" customWidth="1"/>
  </cols>
  <sheetData>
    <row r="1" spans="1:11" x14ac:dyDescent="0.2">
      <c r="A1" s="719" t="s">
        <v>73</v>
      </c>
      <c r="B1" s="720"/>
      <c r="C1" s="720"/>
      <c r="D1" s="720"/>
      <c r="E1" s="720"/>
      <c r="F1" s="720"/>
      <c r="G1" s="721"/>
      <c r="H1" s="243"/>
      <c r="I1" s="243"/>
    </row>
    <row r="2" spans="1:11" ht="13.5" x14ac:dyDescent="0.25">
      <c r="A2" s="244"/>
      <c r="B2" s="2"/>
      <c r="C2" s="2"/>
      <c r="D2" s="245"/>
      <c r="E2" s="14"/>
      <c r="F2" s="2"/>
      <c r="G2" s="246"/>
      <c r="H2" s="2"/>
      <c r="I2" s="2"/>
    </row>
    <row r="3" spans="1:11" ht="13.5" x14ac:dyDescent="0.25">
      <c r="A3" s="247" t="s">
        <v>88</v>
      </c>
      <c r="B3" s="248" t="str">
        <f>'MEMORIA CALC.'!B3</f>
        <v>REFORMA DO SALÃO NOBRE E PSICOSOCIAL</v>
      </c>
      <c r="C3" s="14"/>
      <c r="D3" s="2"/>
      <c r="E3" s="122"/>
      <c r="F3" s="109"/>
      <c r="G3" s="246"/>
      <c r="H3" s="14"/>
      <c r="I3" s="14"/>
    </row>
    <row r="4" spans="1:11" ht="13.5" x14ac:dyDescent="0.25">
      <c r="A4" s="247" t="s">
        <v>89</v>
      </c>
      <c r="B4" s="2" t="str">
        <f>'MEMORIA CALC.'!B4</f>
        <v>BR 364 - KM 17 CASA DE SAUDE SANTA MARCELINA</v>
      </c>
      <c r="C4" s="14"/>
      <c r="D4" s="14"/>
      <c r="E4" s="249"/>
      <c r="F4" s="30"/>
      <c r="G4" s="246"/>
      <c r="H4" s="14"/>
      <c r="I4" s="14"/>
    </row>
    <row r="5" spans="1:11" ht="13.5" x14ac:dyDescent="0.25">
      <c r="A5" s="247" t="s">
        <v>90</v>
      </c>
      <c r="B5" s="2" t="str">
        <f>'MEMORIA CALC.'!B5</f>
        <v>PORTO VELHO - RONDÔNIA</v>
      </c>
      <c r="C5" s="14"/>
      <c r="D5" s="14"/>
      <c r="E5" s="2"/>
      <c r="F5" s="109"/>
      <c r="G5" s="246"/>
      <c r="H5" s="14"/>
      <c r="I5" s="250"/>
    </row>
    <row r="6" spans="1:11" ht="13.5" x14ac:dyDescent="0.25">
      <c r="A6" s="247" t="s">
        <v>91</v>
      </c>
      <c r="B6" s="2" t="str">
        <f>'MEMORIA CALC.'!B6</f>
        <v>238,20 M2</v>
      </c>
      <c r="C6" s="14"/>
      <c r="D6" s="14"/>
      <c r="E6" s="2"/>
      <c r="F6" s="14"/>
      <c r="G6" s="246"/>
      <c r="H6" s="14"/>
      <c r="I6" s="251"/>
    </row>
    <row r="7" spans="1:11" ht="13.5" customHeight="1" x14ac:dyDescent="0.2">
      <c r="A7" s="722" t="s">
        <v>74</v>
      </c>
      <c r="B7" s="723" t="s">
        <v>75</v>
      </c>
      <c r="C7" s="724" t="s">
        <v>76</v>
      </c>
      <c r="D7" s="724"/>
      <c r="E7" s="724"/>
      <c r="F7" s="725" t="s">
        <v>9</v>
      </c>
      <c r="G7" s="727" t="s">
        <v>77</v>
      </c>
      <c r="H7" s="252"/>
      <c r="I7" s="717" t="s">
        <v>9</v>
      </c>
    </row>
    <row r="8" spans="1:11" ht="15" customHeight="1" x14ac:dyDescent="0.2">
      <c r="A8" s="722"/>
      <c r="B8" s="723"/>
      <c r="C8" s="253" t="s">
        <v>78</v>
      </c>
      <c r="D8" s="253" t="s">
        <v>79</v>
      </c>
      <c r="E8" s="253" t="s">
        <v>80</v>
      </c>
      <c r="F8" s="726"/>
      <c r="G8" s="728"/>
      <c r="H8" s="252"/>
      <c r="I8" s="718"/>
    </row>
    <row r="9" spans="1:11" ht="15" customHeight="1" x14ac:dyDescent="0.2">
      <c r="A9" s="254" t="str">
        <f>'PLANILHA ORÇAM.'!A12</f>
        <v>1.0</v>
      </c>
      <c r="B9" s="255" t="str">
        <f>'PLANILHA ORÇAM.'!B12:I12</f>
        <v>ADMINISTRAÇÃO E CONTROLE</v>
      </c>
      <c r="C9" s="256">
        <v>0.36</v>
      </c>
      <c r="D9" s="256">
        <v>0.32</v>
      </c>
      <c r="E9" s="256">
        <v>0.32</v>
      </c>
      <c r="F9" s="708">
        <f>SUM(C10:E10)</f>
        <v>19208.64</v>
      </c>
      <c r="G9" s="710">
        <f>F9/F$39</f>
        <v>6.5871791729168142E-2</v>
      </c>
      <c r="H9" s="712"/>
      <c r="I9" s="714">
        <f>'PLANILHA ORÇAM.'!I14</f>
        <v>19208.64</v>
      </c>
    </row>
    <row r="10" spans="1:11" ht="15" customHeight="1" x14ac:dyDescent="0.25">
      <c r="A10" s="257" t="s">
        <v>81</v>
      </c>
      <c r="B10" s="258" t="s">
        <v>81</v>
      </c>
      <c r="C10" s="259">
        <f>C9*$I$9</f>
        <v>6915.1103999999996</v>
      </c>
      <c r="D10" s="259">
        <f>D9*$I$9</f>
        <v>6146.7647999999999</v>
      </c>
      <c r="E10" s="259">
        <f>E9*$I$9</f>
        <v>6146.7647999999999</v>
      </c>
      <c r="F10" s="709"/>
      <c r="G10" s="711"/>
      <c r="H10" s="713"/>
      <c r="I10" s="715"/>
    </row>
    <row r="11" spans="1:11" x14ac:dyDescent="0.2">
      <c r="A11" s="254" t="s">
        <v>103</v>
      </c>
      <c r="B11" s="255" t="str">
        <f>'[20]PLANILHA ORÇAM.'!B19</f>
        <v>SERVIÇOS PRELIMINARES</v>
      </c>
      <c r="C11" s="256">
        <v>1</v>
      </c>
      <c r="D11" s="256"/>
      <c r="E11" s="256"/>
      <c r="F11" s="708">
        <f>SUM(C12:E12)</f>
        <v>6007.26</v>
      </c>
      <c r="G11" s="710">
        <f>F11/F$39</f>
        <v>2.0600572429019581E-2</v>
      </c>
      <c r="H11" s="712"/>
      <c r="I11" s="714">
        <f>'PLANILHA ORÇAM.'!I18</f>
        <v>6007.26</v>
      </c>
    </row>
    <row r="12" spans="1:11" ht="13.5" x14ac:dyDescent="0.25">
      <c r="A12" s="257" t="s">
        <v>81</v>
      </c>
      <c r="B12" s="258" t="s">
        <v>81</v>
      </c>
      <c r="C12" s="259">
        <f>C11*$I$11</f>
        <v>6007.26</v>
      </c>
      <c r="D12" s="259"/>
      <c r="E12" s="259"/>
      <c r="F12" s="709"/>
      <c r="G12" s="711"/>
      <c r="H12" s="713"/>
      <c r="I12" s="715"/>
    </row>
    <row r="13" spans="1:11" x14ac:dyDescent="0.2">
      <c r="A13" s="260" t="s">
        <v>120</v>
      </c>
      <c r="B13" s="261" t="str">
        <f>'[20]PLANILHA ORÇAM.'!B25:H25</f>
        <v>DEMOLIÇÕES E RETIRADAS</v>
      </c>
      <c r="C13" s="262">
        <v>1</v>
      </c>
      <c r="D13" s="262"/>
      <c r="E13" s="262"/>
      <c r="F13" s="708">
        <f>SUM(C14:E14)</f>
        <v>9737.6</v>
      </c>
      <c r="G13" s="710">
        <f>F13/F$39</f>
        <v>3.3392950211048142E-2</v>
      </c>
      <c r="H13" s="712"/>
      <c r="I13" s="714">
        <f>'PLANILHA ORÇAM.'!I29</f>
        <v>9737.6</v>
      </c>
      <c r="J13" s="655">
        <f>C9+D9+E9</f>
        <v>1</v>
      </c>
    </row>
    <row r="14" spans="1:11" ht="13.5" x14ac:dyDescent="0.25">
      <c r="A14" s="257" t="s">
        <v>81</v>
      </c>
      <c r="B14" s="258" t="s">
        <v>81</v>
      </c>
      <c r="C14" s="259">
        <f>C13*$I$13</f>
        <v>9737.6</v>
      </c>
      <c r="D14" s="259"/>
      <c r="E14" s="263"/>
      <c r="F14" s="709"/>
      <c r="G14" s="711"/>
      <c r="H14" s="713"/>
      <c r="I14" s="715" t="s">
        <v>81</v>
      </c>
    </row>
    <row r="15" spans="1:11" x14ac:dyDescent="0.2">
      <c r="A15" s="260" t="s">
        <v>126</v>
      </c>
      <c r="B15" s="261" t="str">
        <f>'[20]PLANILHA ORÇAM.'!B42:H42</f>
        <v>MOVIMENTO DE TERRA</v>
      </c>
      <c r="C15" s="262">
        <v>1</v>
      </c>
      <c r="D15" s="262"/>
      <c r="E15" s="262"/>
      <c r="F15" s="708">
        <f>SUM(C16:E16)</f>
        <v>1065.7</v>
      </c>
      <c r="G15" s="710">
        <f>F15/F$39</f>
        <v>3.6545829608850234E-3</v>
      </c>
      <c r="H15" s="712"/>
      <c r="I15" s="714">
        <f>'PLANILHA ORÇAM.'!I33</f>
        <v>1065.7</v>
      </c>
    </row>
    <row r="16" spans="1:11" ht="13.5" x14ac:dyDescent="0.25">
      <c r="A16" s="257" t="s">
        <v>81</v>
      </c>
      <c r="B16" s="258" t="s">
        <v>81</v>
      </c>
      <c r="C16" s="259">
        <f>C15*$I$15</f>
        <v>1065.7</v>
      </c>
      <c r="D16" s="259"/>
      <c r="E16" s="263"/>
      <c r="F16" s="709"/>
      <c r="G16" s="711"/>
      <c r="H16" s="713"/>
      <c r="I16" s="715" t="s">
        <v>81</v>
      </c>
      <c r="K16" s="281"/>
    </row>
    <row r="17" spans="1:11" x14ac:dyDescent="0.2">
      <c r="A17" s="260" t="s">
        <v>146</v>
      </c>
      <c r="B17" s="261" t="str">
        <f>'[20]PLANILHA ORÇAM.'!B47</f>
        <v>INFRA ESTRUTURA</v>
      </c>
      <c r="C17" s="262">
        <v>1</v>
      </c>
      <c r="D17" s="262"/>
      <c r="E17" s="262"/>
      <c r="F17" s="708">
        <f>SUM(C18:E18)</f>
        <v>15556.6</v>
      </c>
      <c r="G17" s="710">
        <f>F17/F$39</f>
        <v>5.3347926517128608E-2</v>
      </c>
      <c r="H17" s="712"/>
      <c r="I17" s="714">
        <f>'PLANILHA ORÇAM.'!I46</f>
        <v>15556.6</v>
      </c>
    </row>
    <row r="18" spans="1:11" ht="13.5" x14ac:dyDescent="0.25">
      <c r="A18" s="257" t="s">
        <v>81</v>
      </c>
      <c r="B18" s="258" t="s">
        <v>81</v>
      </c>
      <c r="C18" s="259">
        <f>C17*$I$17</f>
        <v>15556.6</v>
      </c>
      <c r="D18" s="259"/>
      <c r="E18" s="259"/>
      <c r="F18" s="709"/>
      <c r="G18" s="711"/>
      <c r="H18" s="713"/>
      <c r="I18" s="715" t="s">
        <v>81</v>
      </c>
    </row>
    <row r="19" spans="1:11" x14ac:dyDescent="0.2">
      <c r="A19" s="260" t="s">
        <v>160</v>
      </c>
      <c r="B19" s="261" t="str">
        <f>'[20]PLANILHA ORÇAM.'!B62</f>
        <v>SUPER ESTRUTURA</v>
      </c>
      <c r="C19" s="256">
        <v>1</v>
      </c>
      <c r="D19" s="256"/>
      <c r="E19" s="262"/>
      <c r="F19" s="708">
        <f>SUM(C20:E20)</f>
        <v>9738.34</v>
      </c>
      <c r="G19" s="710">
        <f>F19/F$39</f>
        <v>3.339548787773769E-2</v>
      </c>
      <c r="H19" s="712"/>
      <c r="I19" s="714">
        <f>'PLANILHA ORÇAM.'!I58</f>
        <v>9738.34</v>
      </c>
    </row>
    <row r="20" spans="1:11" ht="13.5" x14ac:dyDescent="0.25">
      <c r="A20" s="257" t="s">
        <v>81</v>
      </c>
      <c r="B20" s="258" t="s">
        <v>81</v>
      </c>
      <c r="C20" s="259">
        <f>I19*C19</f>
        <v>9738.34</v>
      </c>
      <c r="D20" s="259"/>
      <c r="E20" s="259"/>
      <c r="F20" s="709"/>
      <c r="G20" s="711"/>
      <c r="H20" s="713"/>
      <c r="I20" s="715" t="s">
        <v>81</v>
      </c>
    </row>
    <row r="21" spans="1:11" x14ac:dyDescent="0.2">
      <c r="A21" s="260" t="s">
        <v>164</v>
      </c>
      <c r="B21" s="261" t="str">
        <f>'[20]PLANILHA ORÇAM.'!B73:D73</f>
        <v>ALVENARIA</v>
      </c>
      <c r="C21" s="256"/>
      <c r="D21" s="256">
        <v>1</v>
      </c>
      <c r="E21" s="262"/>
      <c r="F21" s="708">
        <f>SUM(C22:E22)</f>
        <v>9908.19</v>
      </c>
      <c r="G21" s="710">
        <f>F21/F$39</f>
        <v>3.3977950968575941E-2</v>
      </c>
      <c r="H21" s="712"/>
      <c r="I21" s="714">
        <f>'PLANILHA ORÇAM.'!I61</f>
        <v>9908.19</v>
      </c>
      <c r="K21" s="281"/>
    </row>
    <row r="22" spans="1:11" ht="13.5" x14ac:dyDescent="0.25">
      <c r="A22" s="257" t="s">
        <v>81</v>
      </c>
      <c r="B22" s="258" t="s">
        <v>81</v>
      </c>
      <c r="C22" s="263"/>
      <c r="D22" s="259">
        <f>I21*D21</f>
        <v>9908.19</v>
      </c>
      <c r="E22" s="259"/>
      <c r="F22" s="709"/>
      <c r="G22" s="711"/>
      <c r="H22" s="713"/>
      <c r="I22" s="715" t="s">
        <v>81</v>
      </c>
    </row>
    <row r="23" spans="1:11" x14ac:dyDescent="0.2">
      <c r="A23" s="260" t="s">
        <v>173</v>
      </c>
      <c r="B23" s="261" t="str">
        <f>'[20]PLANILHA ORÇAM.'!B76</f>
        <v>COBERTURA</v>
      </c>
      <c r="C23" s="256"/>
      <c r="D23" s="262">
        <v>1</v>
      </c>
      <c r="E23" s="262"/>
      <c r="F23" s="708">
        <f>SUM(C24:E24)</f>
        <v>92609.439999999988</v>
      </c>
      <c r="G23" s="710">
        <f>F23/F$39</f>
        <v>0.31758363652163263</v>
      </c>
      <c r="H23" s="712"/>
      <c r="I23" s="714">
        <f>'PLANILHA ORÇAM.'!I71</f>
        <v>92609.439999999988</v>
      </c>
    </row>
    <row r="24" spans="1:11" ht="13.5" x14ac:dyDescent="0.25">
      <c r="A24" s="257" t="s">
        <v>81</v>
      </c>
      <c r="B24" s="258" t="s">
        <v>81</v>
      </c>
      <c r="C24" s="263"/>
      <c r="D24" s="259">
        <f>D23*$I$23</f>
        <v>92609.439999999988</v>
      </c>
      <c r="E24" s="259"/>
      <c r="F24" s="709"/>
      <c r="G24" s="711"/>
      <c r="H24" s="713"/>
      <c r="I24" s="715" t="s">
        <v>81</v>
      </c>
    </row>
    <row r="25" spans="1:11" x14ac:dyDescent="0.2">
      <c r="A25" s="260" t="s">
        <v>180</v>
      </c>
      <c r="B25" s="261" t="str">
        <f>'[20]PLANILHA ORÇAM.'!B89</f>
        <v>REVESTIMENTOS DE PISOS</v>
      </c>
      <c r="C25" s="262"/>
      <c r="D25" s="262"/>
      <c r="E25" s="262">
        <v>1</v>
      </c>
      <c r="F25" s="708">
        <f>SUM(C26:E26)</f>
        <v>27323.62</v>
      </c>
      <c r="G25" s="710">
        <f>F25/F$39</f>
        <v>9.3700324745892127E-2</v>
      </c>
      <c r="H25" s="712"/>
      <c r="I25" s="714">
        <f>'PLANILHA ORÇAM.'!I76</f>
        <v>27323.62</v>
      </c>
      <c r="J25" s="264"/>
    </row>
    <row r="26" spans="1:11" ht="13.5" x14ac:dyDescent="0.25">
      <c r="A26" s="257" t="s">
        <v>81</v>
      </c>
      <c r="B26" s="258" t="s">
        <v>81</v>
      </c>
      <c r="C26" s="259"/>
      <c r="D26" s="259"/>
      <c r="E26" s="259">
        <f>E25*$I$25</f>
        <v>27323.62</v>
      </c>
      <c r="F26" s="709"/>
      <c r="G26" s="711"/>
      <c r="H26" s="713"/>
      <c r="I26" s="715"/>
    </row>
    <row r="27" spans="1:11" ht="13.5" customHeight="1" x14ac:dyDescent="0.2">
      <c r="A27" s="260" t="s">
        <v>190</v>
      </c>
      <c r="B27" s="261" t="str">
        <f>'[20]PLANILHA ORÇAM.'!B96:H96</f>
        <v>REVESTIMENTOS DE PAREDES</v>
      </c>
      <c r="C27" s="262"/>
      <c r="D27" s="262"/>
      <c r="E27" s="262">
        <v>1</v>
      </c>
      <c r="F27" s="708">
        <f>SUM(C28:E28)</f>
        <v>18824.620000000003</v>
      </c>
      <c r="G27" s="710">
        <f>F27/F$39</f>
        <v>6.4554879888463396E-2</v>
      </c>
      <c r="H27" s="712"/>
      <c r="I27" s="714">
        <f>'PLANILHA ORÇAM.'!I82</f>
        <v>18824.620000000003</v>
      </c>
    </row>
    <row r="28" spans="1:11" ht="13.5" x14ac:dyDescent="0.25">
      <c r="A28" s="257"/>
      <c r="B28" s="258"/>
      <c r="C28" s="265"/>
      <c r="D28" s="265"/>
      <c r="E28" s="265">
        <f>I27*E27</f>
        <v>18824.620000000003</v>
      </c>
      <c r="F28" s="709"/>
      <c r="G28" s="711"/>
      <c r="H28" s="713"/>
      <c r="I28" s="715"/>
    </row>
    <row r="29" spans="1:11" ht="13.5" x14ac:dyDescent="0.25">
      <c r="A29" s="260" t="s">
        <v>198</v>
      </c>
      <c r="B29" s="261" t="str">
        <f>'[20]PLANILHA ORÇAM.'!B102:H102</f>
        <v>ESQUADRIAS</v>
      </c>
      <c r="C29" s="265"/>
      <c r="D29" s="262"/>
      <c r="E29" s="262">
        <v>1</v>
      </c>
      <c r="F29" s="708">
        <f>SUM(C30:E30)</f>
        <v>22685.8</v>
      </c>
      <c r="G29" s="710">
        <f>F29/F$39</f>
        <v>7.7795944575439105E-2</v>
      </c>
      <c r="H29" s="712"/>
      <c r="I29" s="716">
        <f>'PLANILHA ORÇAM.'!I88</f>
        <v>22685.8</v>
      </c>
    </row>
    <row r="30" spans="1:11" ht="13.5" x14ac:dyDescent="0.25">
      <c r="A30" s="257"/>
      <c r="B30" s="258"/>
      <c r="C30" s="265"/>
      <c r="D30" s="259"/>
      <c r="E30" s="259">
        <f>I29*E29</f>
        <v>22685.8</v>
      </c>
      <c r="F30" s="709"/>
      <c r="G30" s="711"/>
      <c r="H30" s="713"/>
      <c r="I30" s="716"/>
    </row>
    <row r="31" spans="1:11" x14ac:dyDescent="0.2">
      <c r="A31" s="260" t="s">
        <v>205</v>
      </c>
      <c r="B31" s="261" t="str">
        <f>'[20]PLANILHA ORÇAM.'!B111:H111</f>
        <v>PINTURA</v>
      </c>
      <c r="C31" s="256"/>
      <c r="D31" s="262"/>
      <c r="E31" s="262">
        <v>1</v>
      </c>
      <c r="F31" s="708">
        <f>SUM(C32:E32)</f>
        <v>12655.2</v>
      </c>
      <c r="G31" s="710">
        <f>F31/F$39</f>
        <v>4.3398215526501034E-2</v>
      </c>
      <c r="H31" s="712"/>
      <c r="I31" s="714">
        <f>'PLANILHA ORÇAM.'!I94</f>
        <v>12655.2</v>
      </c>
    </row>
    <row r="32" spans="1:11" ht="13.5" x14ac:dyDescent="0.25">
      <c r="A32" s="257"/>
      <c r="B32" s="258"/>
      <c r="C32" s="259"/>
      <c r="D32" s="259"/>
      <c r="E32" s="259">
        <f>E31*$I$31</f>
        <v>12655.2</v>
      </c>
      <c r="F32" s="709"/>
      <c r="G32" s="711"/>
      <c r="H32" s="713"/>
      <c r="I32" s="715"/>
    </row>
    <row r="33" spans="1:9" x14ac:dyDescent="0.2">
      <c r="A33" s="260" t="s">
        <v>257</v>
      </c>
      <c r="B33" s="261" t="str">
        <f>'[20]PLANILHA ORÇAM.'!B118:H118</f>
        <v xml:space="preserve">INSTALAÇÕES HIDROSSANITÁRIAS      </v>
      </c>
      <c r="C33" s="256"/>
      <c r="D33" s="262"/>
      <c r="E33" s="262">
        <v>1</v>
      </c>
      <c r="F33" s="708">
        <f>SUM(C34:E34)</f>
        <v>8674.5999999999985</v>
      </c>
      <c r="G33" s="710">
        <f>F33/F$39</f>
        <v>2.9747626304300664E-2</v>
      </c>
      <c r="H33" s="712"/>
      <c r="I33" s="714">
        <f>'PLANILHA ORÇAM.'!I130</f>
        <v>8674.5999999999985</v>
      </c>
    </row>
    <row r="34" spans="1:9" ht="13.5" x14ac:dyDescent="0.25">
      <c r="A34" s="257"/>
      <c r="B34" s="258"/>
      <c r="C34" s="259"/>
      <c r="D34" s="259"/>
      <c r="E34" s="259">
        <f>E33*$I$33</f>
        <v>8674.5999999999985</v>
      </c>
      <c r="F34" s="709"/>
      <c r="G34" s="711"/>
      <c r="H34" s="713"/>
      <c r="I34" s="715"/>
    </row>
    <row r="35" spans="1:9" x14ac:dyDescent="0.2">
      <c r="A35" s="260" t="s">
        <v>297</v>
      </c>
      <c r="B35" s="261" t="str">
        <f>'[20]PLANILHA ORÇAM.'!B171:H171</f>
        <v>ELÉTRICO</v>
      </c>
      <c r="C35" s="262"/>
      <c r="D35" s="262">
        <v>0.5</v>
      </c>
      <c r="E35" s="262">
        <v>0.5</v>
      </c>
      <c r="F35" s="708">
        <f>SUM(C36:E36)</f>
        <v>20479.099999999999</v>
      </c>
      <c r="G35" s="710">
        <f>F35/F$39</f>
        <v>7.0228553921610662E-2</v>
      </c>
      <c r="H35" s="712"/>
      <c r="I35" s="714">
        <f>'PLANILHA ORÇAM.'!I168</f>
        <v>20479.099999999999</v>
      </c>
    </row>
    <row r="36" spans="1:9" ht="13.5" x14ac:dyDescent="0.25">
      <c r="A36" s="257"/>
      <c r="B36" s="258"/>
      <c r="C36" s="259"/>
      <c r="D36" s="259">
        <f>D35*$I$35</f>
        <v>10239.549999999999</v>
      </c>
      <c r="E36" s="259">
        <f>E35*$I$35</f>
        <v>10239.549999999999</v>
      </c>
      <c r="F36" s="709"/>
      <c r="G36" s="711"/>
      <c r="H36" s="713"/>
      <c r="I36" s="715"/>
    </row>
    <row r="37" spans="1:9" ht="13.5" x14ac:dyDescent="0.25">
      <c r="A37" s="260" t="s">
        <v>649</v>
      </c>
      <c r="B37" s="261" t="str">
        <f>'[20]PLANILHA ORÇAM.'!B208</f>
        <v>DIVERSOS</v>
      </c>
      <c r="C37" s="263"/>
      <c r="D37" s="262">
        <v>0.5</v>
      </c>
      <c r="E37" s="262">
        <v>0.5</v>
      </c>
      <c r="F37" s="708">
        <f>SUM(C38:E38)</f>
        <v>17131.75</v>
      </c>
      <c r="G37" s="710">
        <f>F37/F$39</f>
        <v>5.8749555822597353E-2</v>
      </c>
      <c r="H37" s="712"/>
      <c r="I37" s="714">
        <f>'PLANILHA ORÇAM.'!I173</f>
        <v>17131.75</v>
      </c>
    </row>
    <row r="38" spans="1:9" ht="13.5" x14ac:dyDescent="0.25">
      <c r="A38" s="257"/>
      <c r="B38" s="258"/>
      <c r="C38" s="263"/>
      <c r="D38" s="259">
        <f>D37*$I$37</f>
        <v>8565.875</v>
      </c>
      <c r="E38" s="259">
        <f>E37*$I$37</f>
        <v>8565.875</v>
      </c>
      <c r="F38" s="709"/>
      <c r="G38" s="711"/>
      <c r="H38" s="713"/>
      <c r="I38" s="715"/>
    </row>
    <row r="39" spans="1:9" ht="13.5" x14ac:dyDescent="0.25">
      <c r="A39" s="257" t="s">
        <v>81</v>
      </c>
      <c r="B39" s="266" t="s">
        <v>502</v>
      </c>
      <c r="C39" s="259">
        <f>C12+C14+C16+C18+C20+C10</f>
        <v>49020.610399999998</v>
      </c>
      <c r="D39" s="259">
        <f>D22+D24+D36+D38+D10</f>
        <v>127469.8198</v>
      </c>
      <c r="E39" s="259">
        <f>E21+E12+E14+E16+E18+E20+E22+E24+E26+E28+E30+E34+E36+E32+E38+E10</f>
        <v>115116.02980000002</v>
      </c>
      <c r="F39" s="267">
        <f>SUM(F9:F38)</f>
        <v>291606.45999999996</v>
      </c>
      <c r="G39" s="268">
        <f>SUM(G9:G38)</f>
        <v>1</v>
      </c>
      <c r="H39" s="269"/>
      <c r="I39" s="270">
        <f>ROUND(SUM(I9:I38),2)</f>
        <v>291606.46000000002</v>
      </c>
    </row>
    <row r="40" spans="1:9" ht="13.5" x14ac:dyDescent="0.25">
      <c r="A40" s="257" t="s">
        <v>81</v>
      </c>
      <c r="B40" s="266" t="s">
        <v>82</v>
      </c>
      <c r="C40" s="256">
        <f>C39/F39</f>
        <v>0.16810536501831957</v>
      </c>
      <c r="D40" s="256">
        <f>D39/I39</f>
        <v>0.43712961571564629</v>
      </c>
      <c r="E40" s="256">
        <f>E39/I39</f>
        <v>0.39476501926603413</v>
      </c>
      <c r="F40" s="271" t="s">
        <v>81</v>
      </c>
      <c r="G40" s="272"/>
      <c r="H40" s="273"/>
      <c r="I40" s="274" t="s">
        <v>81</v>
      </c>
    </row>
    <row r="41" spans="1:9" ht="13.5" x14ac:dyDescent="0.25">
      <c r="A41" s="257" t="s">
        <v>81</v>
      </c>
      <c r="B41" s="266" t="s">
        <v>83</v>
      </c>
      <c r="C41" s="259">
        <f>C39*1.213</f>
        <v>59462.000415200004</v>
      </c>
      <c r="D41" s="259">
        <f t="shared" ref="D41:E41" si="0">D39*1.213</f>
        <v>154620.89141740001</v>
      </c>
      <c r="E41" s="259">
        <f t="shared" si="0"/>
        <v>139635.74414740002</v>
      </c>
      <c r="F41" s="275"/>
      <c r="G41" s="276"/>
      <c r="H41" s="273"/>
      <c r="I41" s="274"/>
    </row>
    <row r="42" spans="1:9" ht="13.5" x14ac:dyDescent="0.25">
      <c r="A42" s="257" t="s">
        <v>81</v>
      </c>
      <c r="B42" s="266" t="s">
        <v>84</v>
      </c>
      <c r="C42" s="256">
        <f>C40</f>
        <v>0.16810536501831957</v>
      </c>
      <c r="D42" s="256">
        <f>C42+D40</f>
        <v>0.60523498073396587</v>
      </c>
      <c r="E42" s="256">
        <f>D42+E40</f>
        <v>1</v>
      </c>
      <c r="F42" s="275" t="s">
        <v>81</v>
      </c>
      <c r="G42" s="277"/>
      <c r="H42" s="273"/>
      <c r="I42" s="274" t="s">
        <v>81</v>
      </c>
    </row>
    <row r="43" spans="1:9" ht="13.5" x14ac:dyDescent="0.25">
      <c r="A43" s="546" t="s">
        <v>81</v>
      </c>
      <c r="B43" s="266" t="s">
        <v>85</v>
      </c>
      <c r="C43" s="278">
        <f>C41</f>
        <v>59462.000415200004</v>
      </c>
      <c r="D43" s="278">
        <f>C43+D41</f>
        <v>214082.8918326</v>
      </c>
      <c r="E43" s="279">
        <f>D43+E41</f>
        <v>353718.63598000002</v>
      </c>
      <c r="G43" s="246"/>
      <c r="H43" s="273"/>
      <c r="I43" s="274" t="s">
        <v>81</v>
      </c>
    </row>
    <row r="44" spans="1:9" x14ac:dyDescent="0.2">
      <c r="A44" s="541"/>
      <c r="B44" s="542"/>
      <c r="C44" s="542"/>
      <c r="D44" s="542"/>
      <c r="E44" s="543"/>
      <c r="F44" s="542"/>
      <c r="G44" s="544"/>
      <c r="H44" s="280"/>
      <c r="I44" s="280"/>
    </row>
    <row r="45" spans="1:9" x14ac:dyDescent="0.2">
      <c r="A45" s="544"/>
      <c r="B45" s="544"/>
      <c r="C45" s="545"/>
      <c r="D45" s="544"/>
      <c r="E45" s="545"/>
      <c r="F45" s="544"/>
      <c r="G45" s="544"/>
    </row>
    <row r="46" spans="1:9" x14ac:dyDescent="0.2">
      <c r="A46" s="544"/>
      <c r="B46" s="544"/>
      <c r="C46" s="544"/>
      <c r="D46" s="544"/>
      <c r="E46" s="544"/>
      <c r="F46" s="544"/>
      <c r="G46" s="545"/>
    </row>
    <row r="47" spans="1:9" x14ac:dyDescent="0.2">
      <c r="A47" s="544"/>
      <c r="B47" s="544"/>
      <c r="C47" s="544"/>
      <c r="D47" s="544"/>
      <c r="E47" s="544"/>
      <c r="F47" s="544"/>
      <c r="G47" s="544"/>
      <c r="I47" s="282"/>
    </row>
    <row r="48" spans="1:9" x14ac:dyDescent="0.2">
      <c r="A48" s="544"/>
      <c r="B48" s="544"/>
      <c r="C48" s="544"/>
      <c r="D48" s="544"/>
      <c r="E48" s="544"/>
      <c r="F48" s="544"/>
      <c r="G48" s="544"/>
    </row>
    <row r="49" spans="4:5" x14ac:dyDescent="0.2">
      <c r="D49" s="281"/>
      <c r="E49" s="282"/>
    </row>
  </sheetData>
  <mergeCells count="67">
    <mergeCell ref="F13:F14"/>
    <mergeCell ref="G13:G14"/>
    <mergeCell ref="H13:H14"/>
    <mergeCell ref="I13:I14"/>
    <mergeCell ref="A1:G1"/>
    <mergeCell ref="A7:A8"/>
    <mergeCell ref="B7:B8"/>
    <mergeCell ref="C7:E7"/>
    <mergeCell ref="F7:F8"/>
    <mergeCell ref="G7:G8"/>
    <mergeCell ref="I7:I8"/>
    <mergeCell ref="F11:F12"/>
    <mergeCell ref="G11:G12"/>
    <mergeCell ref="H11:H12"/>
    <mergeCell ref="I11:I12"/>
    <mergeCell ref="F9:F10"/>
    <mergeCell ref="G9:G10"/>
    <mergeCell ref="H9:H10"/>
    <mergeCell ref="I9:I10"/>
    <mergeCell ref="F15:F16"/>
    <mergeCell ref="G15:G16"/>
    <mergeCell ref="H15:H16"/>
    <mergeCell ref="I15:I16"/>
    <mergeCell ref="F17:F18"/>
    <mergeCell ref="G17:G18"/>
    <mergeCell ref="H17:H18"/>
    <mergeCell ref="I17:I18"/>
    <mergeCell ref="F19:F20"/>
    <mergeCell ref="G19:G20"/>
    <mergeCell ref="H19:H20"/>
    <mergeCell ref="I19:I20"/>
    <mergeCell ref="F21:F22"/>
    <mergeCell ref="G21:G22"/>
    <mergeCell ref="H21:H22"/>
    <mergeCell ref="I21:I22"/>
    <mergeCell ref="F23:F24"/>
    <mergeCell ref="G23:G24"/>
    <mergeCell ref="H23:H24"/>
    <mergeCell ref="I23:I24"/>
    <mergeCell ref="F25:F26"/>
    <mergeCell ref="G25:G26"/>
    <mergeCell ref="H25:H26"/>
    <mergeCell ref="I25:I26"/>
    <mergeCell ref="F27:F28"/>
    <mergeCell ref="G27:G28"/>
    <mergeCell ref="H27:H28"/>
    <mergeCell ref="I27:I28"/>
    <mergeCell ref="F29:F30"/>
    <mergeCell ref="G29:G30"/>
    <mergeCell ref="H29:H30"/>
    <mergeCell ref="I29:I30"/>
    <mergeCell ref="F31:F32"/>
    <mergeCell ref="G31:G32"/>
    <mergeCell ref="H31:H32"/>
    <mergeCell ref="I31:I32"/>
    <mergeCell ref="F33:F34"/>
    <mergeCell ref="G33:G34"/>
    <mergeCell ref="H33:H34"/>
    <mergeCell ref="I33:I34"/>
    <mergeCell ref="F35:F36"/>
    <mergeCell ref="G35:G36"/>
    <mergeCell ref="H35:H36"/>
    <mergeCell ref="I35:I36"/>
    <mergeCell ref="F37:F38"/>
    <mergeCell ref="G37:G38"/>
    <mergeCell ref="H37:H38"/>
    <mergeCell ref="I37:I38"/>
  </mergeCells>
  <printOptions horizontalCentered="1"/>
  <pageMargins left="0.51181102362204722" right="0.39370078740157483" top="0.59055118110236227" bottom="0.78740157480314965" header="0.51181102362204722" footer="0.59055118110236227"/>
  <pageSetup paperSize="9" scale="70" orientation="portrait" r:id="rId1"/>
  <colBreaks count="1" manualBreakCount="1">
    <brk id="7" max="1048575" man="1"/>
  </colBreaks>
  <ignoredErrors>
    <ignoredError sqref="F11:F38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880A-7BF2-4DBE-AC8D-445C9D792824}">
  <dimension ref="A1:BJ1415"/>
  <sheetViews>
    <sheetView view="pageBreakPreview" zoomScale="115" zoomScaleNormal="85" zoomScaleSheetLayoutView="115" workbookViewId="0">
      <selection activeCell="D13" sqref="D13"/>
    </sheetView>
  </sheetViews>
  <sheetFormatPr defaultRowHeight="13.5" x14ac:dyDescent="0.25"/>
  <cols>
    <col min="1" max="1" width="8.85546875" style="192" customWidth="1"/>
    <col min="2" max="2" width="10.7109375" style="236" customWidth="1"/>
    <col min="3" max="3" width="11.42578125" style="236" customWidth="1"/>
    <col min="4" max="4" width="14.42578125" style="236" customWidth="1"/>
    <col min="5" max="5" width="11" style="192" customWidth="1"/>
    <col min="6" max="6" width="10" style="236" customWidth="1"/>
    <col min="7" max="7" width="12.140625" style="236" customWidth="1"/>
    <col min="8" max="8" width="10.28515625" style="236" customWidth="1"/>
    <col min="9" max="9" width="9.7109375" style="236" customWidth="1"/>
    <col min="10" max="10" width="8.5703125" style="236" customWidth="1"/>
    <col min="11" max="11" width="8.5703125" style="236" bestFit="1" customWidth="1"/>
    <col min="12" max="12" width="6.85546875" style="236" customWidth="1"/>
    <col min="13" max="14" width="9.140625" style="236"/>
    <col min="15" max="15" width="9.28515625" style="236" bestFit="1" customWidth="1"/>
    <col min="16" max="16" width="9.140625" style="236"/>
    <col min="17" max="17" width="9.28515625" style="236" bestFit="1" customWidth="1"/>
    <col min="18" max="18" width="9.140625" style="236"/>
    <col min="19" max="19" width="9.28515625" style="236" bestFit="1" customWidth="1"/>
    <col min="20" max="256" width="9.140625" style="236"/>
    <col min="257" max="257" width="8.85546875" style="236" customWidth="1"/>
    <col min="258" max="258" width="10.7109375" style="236" customWidth="1"/>
    <col min="259" max="259" width="11.42578125" style="236" customWidth="1"/>
    <col min="260" max="260" width="11.85546875" style="236" customWidth="1"/>
    <col min="261" max="261" width="11" style="236" customWidth="1"/>
    <col min="262" max="262" width="10" style="236" customWidth="1"/>
    <col min="263" max="263" width="9.85546875" style="236" customWidth="1"/>
    <col min="264" max="264" width="10.28515625" style="236" customWidth="1"/>
    <col min="265" max="265" width="9.7109375" style="236" customWidth="1"/>
    <col min="266" max="266" width="8.5703125" style="236" customWidth="1"/>
    <col min="267" max="267" width="8.5703125" style="236" bestFit="1" customWidth="1"/>
    <col min="268" max="268" width="6.85546875" style="236" customWidth="1"/>
    <col min="269" max="270" width="9.140625" style="236"/>
    <col min="271" max="271" width="9.28515625" style="236" bestFit="1" customWidth="1"/>
    <col min="272" max="272" width="9.140625" style="236"/>
    <col min="273" max="273" width="9.28515625" style="236" bestFit="1" customWidth="1"/>
    <col min="274" max="274" width="9.140625" style="236"/>
    <col min="275" max="275" width="9.28515625" style="236" bestFit="1" customWidth="1"/>
    <col min="276" max="512" width="9.140625" style="236"/>
    <col min="513" max="513" width="8.85546875" style="236" customWidth="1"/>
    <col min="514" max="514" width="10.7109375" style="236" customWidth="1"/>
    <col min="515" max="515" width="11.42578125" style="236" customWidth="1"/>
    <col min="516" max="516" width="11.85546875" style="236" customWidth="1"/>
    <col min="517" max="517" width="11" style="236" customWidth="1"/>
    <col min="518" max="518" width="10" style="236" customWidth="1"/>
    <col min="519" max="519" width="9.85546875" style="236" customWidth="1"/>
    <col min="520" max="520" width="10.28515625" style="236" customWidth="1"/>
    <col min="521" max="521" width="9.7109375" style="236" customWidth="1"/>
    <col min="522" max="522" width="8.5703125" style="236" customWidth="1"/>
    <col min="523" max="523" width="8.5703125" style="236" bestFit="1" customWidth="1"/>
    <col min="524" max="524" width="6.85546875" style="236" customWidth="1"/>
    <col min="525" max="526" width="9.140625" style="236"/>
    <col min="527" max="527" width="9.28515625" style="236" bestFit="1" customWidth="1"/>
    <col min="528" max="528" width="9.140625" style="236"/>
    <col min="529" max="529" width="9.28515625" style="236" bestFit="1" customWidth="1"/>
    <col min="530" max="530" width="9.140625" style="236"/>
    <col min="531" max="531" width="9.28515625" style="236" bestFit="1" customWidth="1"/>
    <col min="532" max="768" width="9.140625" style="236"/>
    <col min="769" max="769" width="8.85546875" style="236" customWidth="1"/>
    <col min="770" max="770" width="10.7109375" style="236" customWidth="1"/>
    <col min="771" max="771" width="11.42578125" style="236" customWidth="1"/>
    <col min="772" max="772" width="11.85546875" style="236" customWidth="1"/>
    <col min="773" max="773" width="11" style="236" customWidth="1"/>
    <col min="774" max="774" width="10" style="236" customWidth="1"/>
    <col min="775" max="775" width="9.85546875" style="236" customWidth="1"/>
    <col min="776" max="776" width="10.28515625" style="236" customWidth="1"/>
    <col min="777" max="777" width="9.7109375" style="236" customWidth="1"/>
    <col min="778" max="778" width="8.5703125" style="236" customWidth="1"/>
    <col min="779" max="779" width="8.5703125" style="236" bestFit="1" customWidth="1"/>
    <col min="780" max="780" width="6.85546875" style="236" customWidth="1"/>
    <col min="781" max="782" width="9.140625" style="236"/>
    <col min="783" max="783" width="9.28515625" style="236" bestFit="1" customWidth="1"/>
    <col min="784" max="784" width="9.140625" style="236"/>
    <col min="785" max="785" width="9.28515625" style="236" bestFit="1" customWidth="1"/>
    <col min="786" max="786" width="9.140625" style="236"/>
    <col min="787" max="787" width="9.28515625" style="236" bestFit="1" customWidth="1"/>
    <col min="788" max="1024" width="9.140625" style="236"/>
    <col min="1025" max="1025" width="8.85546875" style="236" customWidth="1"/>
    <col min="1026" max="1026" width="10.7109375" style="236" customWidth="1"/>
    <col min="1027" max="1027" width="11.42578125" style="236" customWidth="1"/>
    <col min="1028" max="1028" width="11.85546875" style="236" customWidth="1"/>
    <col min="1029" max="1029" width="11" style="236" customWidth="1"/>
    <col min="1030" max="1030" width="10" style="236" customWidth="1"/>
    <col min="1031" max="1031" width="9.85546875" style="236" customWidth="1"/>
    <col min="1032" max="1032" width="10.28515625" style="236" customWidth="1"/>
    <col min="1033" max="1033" width="9.7109375" style="236" customWidth="1"/>
    <col min="1034" max="1034" width="8.5703125" style="236" customWidth="1"/>
    <col min="1035" max="1035" width="8.5703125" style="236" bestFit="1" customWidth="1"/>
    <col min="1036" max="1036" width="6.85546875" style="236" customWidth="1"/>
    <col min="1037" max="1038" width="9.140625" style="236"/>
    <col min="1039" max="1039" width="9.28515625" style="236" bestFit="1" customWidth="1"/>
    <col min="1040" max="1040" width="9.140625" style="236"/>
    <col min="1041" max="1041" width="9.28515625" style="236" bestFit="1" customWidth="1"/>
    <col min="1042" max="1042" width="9.140625" style="236"/>
    <col min="1043" max="1043" width="9.28515625" style="236" bestFit="1" customWidth="1"/>
    <col min="1044" max="1280" width="9.140625" style="236"/>
    <col min="1281" max="1281" width="8.85546875" style="236" customWidth="1"/>
    <col min="1282" max="1282" width="10.7109375" style="236" customWidth="1"/>
    <col min="1283" max="1283" width="11.42578125" style="236" customWidth="1"/>
    <col min="1284" max="1284" width="11.85546875" style="236" customWidth="1"/>
    <col min="1285" max="1285" width="11" style="236" customWidth="1"/>
    <col min="1286" max="1286" width="10" style="236" customWidth="1"/>
    <col min="1287" max="1287" width="9.85546875" style="236" customWidth="1"/>
    <col min="1288" max="1288" width="10.28515625" style="236" customWidth="1"/>
    <col min="1289" max="1289" width="9.7109375" style="236" customWidth="1"/>
    <col min="1290" max="1290" width="8.5703125" style="236" customWidth="1"/>
    <col min="1291" max="1291" width="8.5703125" style="236" bestFit="1" customWidth="1"/>
    <col min="1292" max="1292" width="6.85546875" style="236" customWidth="1"/>
    <col min="1293" max="1294" width="9.140625" style="236"/>
    <col min="1295" max="1295" width="9.28515625" style="236" bestFit="1" customWidth="1"/>
    <col min="1296" max="1296" width="9.140625" style="236"/>
    <col min="1297" max="1297" width="9.28515625" style="236" bestFit="1" customWidth="1"/>
    <col min="1298" max="1298" width="9.140625" style="236"/>
    <col min="1299" max="1299" width="9.28515625" style="236" bestFit="1" customWidth="1"/>
    <col min="1300" max="1536" width="9.140625" style="236"/>
    <col min="1537" max="1537" width="8.85546875" style="236" customWidth="1"/>
    <col min="1538" max="1538" width="10.7109375" style="236" customWidth="1"/>
    <col min="1539" max="1539" width="11.42578125" style="236" customWidth="1"/>
    <col min="1540" max="1540" width="11.85546875" style="236" customWidth="1"/>
    <col min="1541" max="1541" width="11" style="236" customWidth="1"/>
    <col min="1542" max="1542" width="10" style="236" customWidth="1"/>
    <col min="1543" max="1543" width="9.85546875" style="236" customWidth="1"/>
    <col min="1544" max="1544" width="10.28515625" style="236" customWidth="1"/>
    <col min="1545" max="1545" width="9.7109375" style="236" customWidth="1"/>
    <col min="1546" max="1546" width="8.5703125" style="236" customWidth="1"/>
    <col min="1547" max="1547" width="8.5703125" style="236" bestFit="1" customWidth="1"/>
    <col min="1548" max="1548" width="6.85546875" style="236" customWidth="1"/>
    <col min="1549" max="1550" width="9.140625" style="236"/>
    <col min="1551" max="1551" width="9.28515625" style="236" bestFit="1" customWidth="1"/>
    <col min="1552" max="1552" width="9.140625" style="236"/>
    <col min="1553" max="1553" width="9.28515625" style="236" bestFit="1" customWidth="1"/>
    <col min="1554" max="1554" width="9.140625" style="236"/>
    <col min="1555" max="1555" width="9.28515625" style="236" bestFit="1" customWidth="1"/>
    <col min="1556" max="1792" width="9.140625" style="236"/>
    <col min="1793" max="1793" width="8.85546875" style="236" customWidth="1"/>
    <col min="1794" max="1794" width="10.7109375" style="236" customWidth="1"/>
    <col min="1795" max="1795" width="11.42578125" style="236" customWidth="1"/>
    <col min="1796" max="1796" width="11.85546875" style="236" customWidth="1"/>
    <col min="1797" max="1797" width="11" style="236" customWidth="1"/>
    <col min="1798" max="1798" width="10" style="236" customWidth="1"/>
    <col min="1799" max="1799" width="9.85546875" style="236" customWidth="1"/>
    <col min="1800" max="1800" width="10.28515625" style="236" customWidth="1"/>
    <col min="1801" max="1801" width="9.7109375" style="236" customWidth="1"/>
    <col min="1802" max="1802" width="8.5703125" style="236" customWidth="1"/>
    <col min="1803" max="1803" width="8.5703125" style="236" bestFit="1" customWidth="1"/>
    <col min="1804" max="1804" width="6.85546875" style="236" customWidth="1"/>
    <col min="1805" max="1806" width="9.140625" style="236"/>
    <col min="1807" max="1807" width="9.28515625" style="236" bestFit="1" customWidth="1"/>
    <col min="1808" max="1808" width="9.140625" style="236"/>
    <col min="1809" max="1809" width="9.28515625" style="236" bestFit="1" customWidth="1"/>
    <col min="1810" max="1810" width="9.140625" style="236"/>
    <col min="1811" max="1811" width="9.28515625" style="236" bestFit="1" customWidth="1"/>
    <col min="1812" max="2048" width="9.140625" style="236"/>
    <col min="2049" max="2049" width="8.85546875" style="236" customWidth="1"/>
    <col min="2050" max="2050" width="10.7109375" style="236" customWidth="1"/>
    <col min="2051" max="2051" width="11.42578125" style="236" customWidth="1"/>
    <col min="2052" max="2052" width="11.85546875" style="236" customWidth="1"/>
    <col min="2053" max="2053" width="11" style="236" customWidth="1"/>
    <col min="2054" max="2054" width="10" style="236" customWidth="1"/>
    <col min="2055" max="2055" width="9.85546875" style="236" customWidth="1"/>
    <col min="2056" max="2056" width="10.28515625" style="236" customWidth="1"/>
    <col min="2057" max="2057" width="9.7109375" style="236" customWidth="1"/>
    <col min="2058" max="2058" width="8.5703125" style="236" customWidth="1"/>
    <col min="2059" max="2059" width="8.5703125" style="236" bestFit="1" customWidth="1"/>
    <col min="2060" max="2060" width="6.85546875" style="236" customWidth="1"/>
    <col min="2061" max="2062" width="9.140625" style="236"/>
    <col min="2063" max="2063" width="9.28515625" style="236" bestFit="1" customWidth="1"/>
    <col min="2064" max="2064" width="9.140625" style="236"/>
    <col min="2065" max="2065" width="9.28515625" style="236" bestFit="1" customWidth="1"/>
    <col min="2066" max="2066" width="9.140625" style="236"/>
    <col min="2067" max="2067" width="9.28515625" style="236" bestFit="1" customWidth="1"/>
    <col min="2068" max="2304" width="9.140625" style="236"/>
    <col min="2305" max="2305" width="8.85546875" style="236" customWidth="1"/>
    <col min="2306" max="2306" width="10.7109375" style="236" customWidth="1"/>
    <col min="2307" max="2307" width="11.42578125" style="236" customWidth="1"/>
    <col min="2308" max="2308" width="11.85546875" style="236" customWidth="1"/>
    <col min="2309" max="2309" width="11" style="236" customWidth="1"/>
    <col min="2310" max="2310" width="10" style="236" customWidth="1"/>
    <col min="2311" max="2311" width="9.85546875" style="236" customWidth="1"/>
    <col min="2312" max="2312" width="10.28515625" style="236" customWidth="1"/>
    <col min="2313" max="2313" width="9.7109375" style="236" customWidth="1"/>
    <col min="2314" max="2314" width="8.5703125" style="236" customWidth="1"/>
    <col min="2315" max="2315" width="8.5703125" style="236" bestFit="1" customWidth="1"/>
    <col min="2316" max="2316" width="6.85546875" style="236" customWidth="1"/>
    <col min="2317" max="2318" width="9.140625" style="236"/>
    <col min="2319" max="2319" width="9.28515625" style="236" bestFit="1" customWidth="1"/>
    <col min="2320" max="2320" width="9.140625" style="236"/>
    <col min="2321" max="2321" width="9.28515625" style="236" bestFit="1" customWidth="1"/>
    <col min="2322" max="2322" width="9.140625" style="236"/>
    <col min="2323" max="2323" width="9.28515625" style="236" bestFit="1" customWidth="1"/>
    <col min="2324" max="2560" width="9.140625" style="236"/>
    <col min="2561" max="2561" width="8.85546875" style="236" customWidth="1"/>
    <col min="2562" max="2562" width="10.7109375" style="236" customWidth="1"/>
    <col min="2563" max="2563" width="11.42578125" style="236" customWidth="1"/>
    <col min="2564" max="2564" width="11.85546875" style="236" customWidth="1"/>
    <col min="2565" max="2565" width="11" style="236" customWidth="1"/>
    <col min="2566" max="2566" width="10" style="236" customWidth="1"/>
    <col min="2567" max="2567" width="9.85546875" style="236" customWidth="1"/>
    <col min="2568" max="2568" width="10.28515625" style="236" customWidth="1"/>
    <col min="2569" max="2569" width="9.7109375" style="236" customWidth="1"/>
    <col min="2570" max="2570" width="8.5703125" style="236" customWidth="1"/>
    <col min="2571" max="2571" width="8.5703125" style="236" bestFit="1" customWidth="1"/>
    <col min="2572" max="2572" width="6.85546875" style="236" customWidth="1"/>
    <col min="2573" max="2574" width="9.140625" style="236"/>
    <col min="2575" max="2575" width="9.28515625" style="236" bestFit="1" customWidth="1"/>
    <col min="2576" max="2576" width="9.140625" style="236"/>
    <col min="2577" max="2577" width="9.28515625" style="236" bestFit="1" customWidth="1"/>
    <col min="2578" max="2578" width="9.140625" style="236"/>
    <col min="2579" max="2579" width="9.28515625" style="236" bestFit="1" customWidth="1"/>
    <col min="2580" max="2816" width="9.140625" style="236"/>
    <col min="2817" max="2817" width="8.85546875" style="236" customWidth="1"/>
    <col min="2818" max="2818" width="10.7109375" style="236" customWidth="1"/>
    <col min="2819" max="2819" width="11.42578125" style="236" customWidth="1"/>
    <col min="2820" max="2820" width="11.85546875" style="236" customWidth="1"/>
    <col min="2821" max="2821" width="11" style="236" customWidth="1"/>
    <col min="2822" max="2822" width="10" style="236" customWidth="1"/>
    <col min="2823" max="2823" width="9.85546875" style="236" customWidth="1"/>
    <col min="2824" max="2824" width="10.28515625" style="236" customWidth="1"/>
    <col min="2825" max="2825" width="9.7109375" style="236" customWidth="1"/>
    <col min="2826" max="2826" width="8.5703125" style="236" customWidth="1"/>
    <col min="2827" max="2827" width="8.5703125" style="236" bestFit="1" customWidth="1"/>
    <col min="2828" max="2828" width="6.85546875" style="236" customWidth="1"/>
    <col min="2829" max="2830" width="9.140625" style="236"/>
    <col min="2831" max="2831" width="9.28515625" style="236" bestFit="1" customWidth="1"/>
    <col min="2832" max="2832" width="9.140625" style="236"/>
    <col min="2833" max="2833" width="9.28515625" style="236" bestFit="1" customWidth="1"/>
    <col min="2834" max="2834" width="9.140625" style="236"/>
    <col min="2835" max="2835" width="9.28515625" style="236" bestFit="1" customWidth="1"/>
    <col min="2836" max="3072" width="9.140625" style="236"/>
    <col min="3073" max="3073" width="8.85546875" style="236" customWidth="1"/>
    <col min="3074" max="3074" width="10.7109375" style="236" customWidth="1"/>
    <col min="3075" max="3075" width="11.42578125" style="236" customWidth="1"/>
    <col min="3076" max="3076" width="11.85546875" style="236" customWidth="1"/>
    <col min="3077" max="3077" width="11" style="236" customWidth="1"/>
    <col min="3078" max="3078" width="10" style="236" customWidth="1"/>
    <col min="3079" max="3079" width="9.85546875" style="236" customWidth="1"/>
    <col min="3080" max="3080" width="10.28515625" style="236" customWidth="1"/>
    <col min="3081" max="3081" width="9.7109375" style="236" customWidth="1"/>
    <col min="3082" max="3082" width="8.5703125" style="236" customWidth="1"/>
    <col min="3083" max="3083" width="8.5703125" style="236" bestFit="1" customWidth="1"/>
    <col min="3084" max="3084" width="6.85546875" style="236" customWidth="1"/>
    <col min="3085" max="3086" width="9.140625" style="236"/>
    <col min="3087" max="3087" width="9.28515625" style="236" bestFit="1" customWidth="1"/>
    <col min="3088" max="3088" width="9.140625" style="236"/>
    <col min="3089" max="3089" width="9.28515625" style="236" bestFit="1" customWidth="1"/>
    <col min="3090" max="3090" width="9.140625" style="236"/>
    <col min="3091" max="3091" width="9.28515625" style="236" bestFit="1" customWidth="1"/>
    <col min="3092" max="3328" width="9.140625" style="236"/>
    <col min="3329" max="3329" width="8.85546875" style="236" customWidth="1"/>
    <col min="3330" max="3330" width="10.7109375" style="236" customWidth="1"/>
    <col min="3331" max="3331" width="11.42578125" style="236" customWidth="1"/>
    <col min="3332" max="3332" width="11.85546875" style="236" customWidth="1"/>
    <col min="3333" max="3333" width="11" style="236" customWidth="1"/>
    <col min="3334" max="3334" width="10" style="236" customWidth="1"/>
    <col min="3335" max="3335" width="9.85546875" style="236" customWidth="1"/>
    <col min="3336" max="3336" width="10.28515625" style="236" customWidth="1"/>
    <col min="3337" max="3337" width="9.7109375" style="236" customWidth="1"/>
    <col min="3338" max="3338" width="8.5703125" style="236" customWidth="1"/>
    <col min="3339" max="3339" width="8.5703125" style="236" bestFit="1" customWidth="1"/>
    <col min="3340" max="3340" width="6.85546875" style="236" customWidth="1"/>
    <col min="3341" max="3342" width="9.140625" style="236"/>
    <col min="3343" max="3343" width="9.28515625" style="236" bestFit="1" customWidth="1"/>
    <col min="3344" max="3344" width="9.140625" style="236"/>
    <col min="3345" max="3345" width="9.28515625" style="236" bestFit="1" customWidth="1"/>
    <col min="3346" max="3346" width="9.140625" style="236"/>
    <col min="3347" max="3347" width="9.28515625" style="236" bestFit="1" customWidth="1"/>
    <col min="3348" max="3584" width="9.140625" style="236"/>
    <col min="3585" max="3585" width="8.85546875" style="236" customWidth="1"/>
    <col min="3586" max="3586" width="10.7109375" style="236" customWidth="1"/>
    <col min="3587" max="3587" width="11.42578125" style="236" customWidth="1"/>
    <col min="3588" max="3588" width="11.85546875" style="236" customWidth="1"/>
    <col min="3589" max="3589" width="11" style="236" customWidth="1"/>
    <col min="3590" max="3590" width="10" style="236" customWidth="1"/>
    <col min="3591" max="3591" width="9.85546875" style="236" customWidth="1"/>
    <col min="3592" max="3592" width="10.28515625" style="236" customWidth="1"/>
    <col min="3593" max="3593" width="9.7109375" style="236" customWidth="1"/>
    <col min="3594" max="3594" width="8.5703125" style="236" customWidth="1"/>
    <col min="3595" max="3595" width="8.5703125" style="236" bestFit="1" customWidth="1"/>
    <col min="3596" max="3596" width="6.85546875" style="236" customWidth="1"/>
    <col min="3597" max="3598" width="9.140625" style="236"/>
    <col min="3599" max="3599" width="9.28515625" style="236" bestFit="1" customWidth="1"/>
    <col min="3600" max="3600" width="9.140625" style="236"/>
    <col min="3601" max="3601" width="9.28515625" style="236" bestFit="1" customWidth="1"/>
    <col min="3602" max="3602" width="9.140625" style="236"/>
    <col min="3603" max="3603" width="9.28515625" style="236" bestFit="1" customWidth="1"/>
    <col min="3604" max="3840" width="9.140625" style="236"/>
    <col min="3841" max="3841" width="8.85546875" style="236" customWidth="1"/>
    <col min="3842" max="3842" width="10.7109375" style="236" customWidth="1"/>
    <col min="3843" max="3843" width="11.42578125" style="236" customWidth="1"/>
    <col min="3844" max="3844" width="11.85546875" style="236" customWidth="1"/>
    <col min="3845" max="3845" width="11" style="236" customWidth="1"/>
    <col min="3846" max="3846" width="10" style="236" customWidth="1"/>
    <col min="3847" max="3847" width="9.85546875" style="236" customWidth="1"/>
    <col min="3848" max="3848" width="10.28515625" style="236" customWidth="1"/>
    <col min="3849" max="3849" width="9.7109375" style="236" customWidth="1"/>
    <col min="3850" max="3850" width="8.5703125" style="236" customWidth="1"/>
    <col min="3851" max="3851" width="8.5703125" style="236" bestFit="1" customWidth="1"/>
    <col min="3852" max="3852" width="6.85546875" style="236" customWidth="1"/>
    <col min="3853" max="3854" width="9.140625" style="236"/>
    <col min="3855" max="3855" width="9.28515625" style="236" bestFit="1" customWidth="1"/>
    <col min="3856" max="3856" width="9.140625" style="236"/>
    <col min="3857" max="3857" width="9.28515625" style="236" bestFit="1" customWidth="1"/>
    <col min="3858" max="3858" width="9.140625" style="236"/>
    <col min="3859" max="3859" width="9.28515625" style="236" bestFit="1" customWidth="1"/>
    <col min="3860" max="4096" width="9.140625" style="236"/>
    <col min="4097" max="4097" width="8.85546875" style="236" customWidth="1"/>
    <col min="4098" max="4098" width="10.7109375" style="236" customWidth="1"/>
    <col min="4099" max="4099" width="11.42578125" style="236" customWidth="1"/>
    <col min="4100" max="4100" width="11.85546875" style="236" customWidth="1"/>
    <col min="4101" max="4101" width="11" style="236" customWidth="1"/>
    <col min="4102" max="4102" width="10" style="236" customWidth="1"/>
    <col min="4103" max="4103" width="9.85546875" style="236" customWidth="1"/>
    <col min="4104" max="4104" width="10.28515625" style="236" customWidth="1"/>
    <col min="4105" max="4105" width="9.7109375" style="236" customWidth="1"/>
    <col min="4106" max="4106" width="8.5703125" style="236" customWidth="1"/>
    <col min="4107" max="4107" width="8.5703125" style="236" bestFit="1" customWidth="1"/>
    <col min="4108" max="4108" width="6.85546875" style="236" customWidth="1"/>
    <col min="4109" max="4110" width="9.140625" style="236"/>
    <col min="4111" max="4111" width="9.28515625" style="236" bestFit="1" customWidth="1"/>
    <col min="4112" max="4112" width="9.140625" style="236"/>
    <col min="4113" max="4113" width="9.28515625" style="236" bestFit="1" customWidth="1"/>
    <col min="4114" max="4114" width="9.140625" style="236"/>
    <col min="4115" max="4115" width="9.28515625" style="236" bestFit="1" customWidth="1"/>
    <col min="4116" max="4352" width="9.140625" style="236"/>
    <col min="4353" max="4353" width="8.85546875" style="236" customWidth="1"/>
    <col min="4354" max="4354" width="10.7109375" style="236" customWidth="1"/>
    <col min="4355" max="4355" width="11.42578125" style="236" customWidth="1"/>
    <col min="4356" max="4356" width="11.85546875" style="236" customWidth="1"/>
    <col min="4357" max="4357" width="11" style="236" customWidth="1"/>
    <col min="4358" max="4358" width="10" style="236" customWidth="1"/>
    <col min="4359" max="4359" width="9.85546875" style="236" customWidth="1"/>
    <col min="4360" max="4360" width="10.28515625" style="236" customWidth="1"/>
    <col min="4361" max="4361" width="9.7109375" style="236" customWidth="1"/>
    <col min="4362" max="4362" width="8.5703125" style="236" customWidth="1"/>
    <col min="4363" max="4363" width="8.5703125" style="236" bestFit="1" customWidth="1"/>
    <col min="4364" max="4364" width="6.85546875" style="236" customWidth="1"/>
    <col min="4365" max="4366" width="9.140625" style="236"/>
    <col min="4367" max="4367" width="9.28515625" style="236" bestFit="1" customWidth="1"/>
    <col min="4368" max="4368" width="9.140625" style="236"/>
    <col min="4369" max="4369" width="9.28515625" style="236" bestFit="1" customWidth="1"/>
    <col min="4370" max="4370" width="9.140625" style="236"/>
    <col min="4371" max="4371" width="9.28515625" style="236" bestFit="1" customWidth="1"/>
    <col min="4372" max="4608" width="9.140625" style="236"/>
    <col min="4609" max="4609" width="8.85546875" style="236" customWidth="1"/>
    <col min="4610" max="4610" width="10.7109375" style="236" customWidth="1"/>
    <col min="4611" max="4611" width="11.42578125" style="236" customWidth="1"/>
    <col min="4612" max="4612" width="11.85546875" style="236" customWidth="1"/>
    <col min="4613" max="4613" width="11" style="236" customWidth="1"/>
    <col min="4614" max="4614" width="10" style="236" customWidth="1"/>
    <col min="4615" max="4615" width="9.85546875" style="236" customWidth="1"/>
    <col min="4616" max="4616" width="10.28515625" style="236" customWidth="1"/>
    <col min="4617" max="4617" width="9.7109375" style="236" customWidth="1"/>
    <col min="4618" max="4618" width="8.5703125" style="236" customWidth="1"/>
    <col min="4619" max="4619" width="8.5703125" style="236" bestFit="1" customWidth="1"/>
    <col min="4620" max="4620" width="6.85546875" style="236" customWidth="1"/>
    <col min="4621" max="4622" width="9.140625" style="236"/>
    <col min="4623" max="4623" width="9.28515625" style="236" bestFit="1" customWidth="1"/>
    <col min="4624" max="4624" width="9.140625" style="236"/>
    <col min="4625" max="4625" width="9.28515625" style="236" bestFit="1" customWidth="1"/>
    <col min="4626" max="4626" width="9.140625" style="236"/>
    <col min="4627" max="4627" width="9.28515625" style="236" bestFit="1" customWidth="1"/>
    <col min="4628" max="4864" width="9.140625" style="236"/>
    <col min="4865" max="4865" width="8.85546875" style="236" customWidth="1"/>
    <col min="4866" max="4866" width="10.7109375" style="236" customWidth="1"/>
    <col min="4867" max="4867" width="11.42578125" style="236" customWidth="1"/>
    <col min="4868" max="4868" width="11.85546875" style="236" customWidth="1"/>
    <col min="4869" max="4869" width="11" style="236" customWidth="1"/>
    <col min="4870" max="4870" width="10" style="236" customWidth="1"/>
    <col min="4871" max="4871" width="9.85546875" style="236" customWidth="1"/>
    <col min="4872" max="4872" width="10.28515625" style="236" customWidth="1"/>
    <col min="4873" max="4873" width="9.7109375" style="236" customWidth="1"/>
    <col min="4874" max="4874" width="8.5703125" style="236" customWidth="1"/>
    <col min="4875" max="4875" width="8.5703125" style="236" bestFit="1" customWidth="1"/>
    <col min="4876" max="4876" width="6.85546875" style="236" customWidth="1"/>
    <col min="4877" max="4878" width="9.140625" style="236"/>
    <col min="4879" max="4879" width="9.28515625" style="236" bestFit="1" customWidth="1"/>
    <col min="4880" max="4880" width="9.140625" style="236"/>
    <col min="4881" max="4881" width="9.28515625" style="236" bestFit="1" customWidth="1"/>
    <col min="4882" max="4882" width="9.140625" style="236"/>
    <col min="4883" max="4883" width="9.28515625" style="236" bestFit="1" customWidth="1"/>
    <col min="4884" max="5120" width="9.140625" style="236"/>
    <col min="5121" max="5121" width="8.85546875" style="236" customWidth="1"/>
    <col min="5122" max="5122" width="10.7109375" style="236" customWidth="1"/>
    <col min="5123" max="5123" width="11.42578125" style="236" customWidth="1"/>
    <col min="5124" max="5124" width="11.85546875" style="236" customWidth="1"/>
    <col min="5125" max="5125" width="11" style="236" customWidth="1"/>
    <col min="5126" max="5126" width="10" style="236" customWidth="1"/>
    <col min="5127" max="5127" width="9.85546875" style="236" customWidth="1"/>
    <col min="5128" max="5128" width="10.28515625" style="236" customWidth="1"/>
    <col min="5129" max="5129" width="9.7109375" style="236" customWidth="1"/>
    <col min="5130" max="5130" width="8.5703125" style="236" customWidth="1"/>
    <col min="5131" max="5131" width="8.5703125" style="236" bestFit="1" customWidth="1"/>
    <col min="5132" max="5132" width="6.85546875" style="236" customWidth="1"/>
    <col min="5133" max="5134" width="9.140625" style="236"/>
    <col min="5135" max="5135" width="9.28515625" style="236" bestFit="1" customWidth="1"/>
    <col min="5136" max="5136" width="9.140625" style="236"/>
    <col min="5137" max="5137" width="9.28515625" style="236" bestFit="1" customWidth="1"/>
    <col min="5138" max="5138" width="9.140625" style="236"/>
    <col min="5139" max="5139" width="9.28515625" style="236" bestFit="1" customWidth="1"/>
    <col min="5140" max="5376" width="9.140625" style="236"/>
    <col min="5377" max="5377" width="8.85546875" style="236" customWidth="1"/>
    <col min="5378" max="5378" width="10.7109375" style="236" customWidth="1"/>
    <col min="5379" max="5379" width="11.42578125" style="236" customWidth="1"/>
    <col min="5380" max="5380" width="11.85546875" style="236" customWidth="1"/>
    <col min="5381" max="5381" width="11" style="236" customWidth="1"/>
    <col min="5382" max="5382" width="10" style="236" customWidth="1"/>
    <col min="5383" max="5383" width="9.85546875" style="236" customWidth="1"/>
    <col min="5384" max="5384" width="10.28515625" style="236" customWidth="1"/>
    <col min="5385" max="5385" width="9.7109375" style="236" customWidth="1"/>
    <col min="5386" max="5386" width="8.5703125" style="236" customWidth="1"/>
    <col min="5387" max="5387" width="8.5703125" style="236" bestFit="1" customWidth="1"/>
    <col min="5388" max="5388" width="6.85546875" style="236" customWidth="1"/>
    <col min="5389" max="5390" width="9.140625" style="236"/>
    <col min="5391" max="5391" width="9.28515625" style="236" bestFit="1" customWidth="1"/>
    <col min="5392" max="5392" width="9.140625" style="236"/>
    <col min="5393" max="5393" width="9.28515625" style="236" bestFit="1" customWidth="1"/>
    <col min="5394" max="5394" width="9.140625" style="236"/>
    <col min="5395" max="5395" width="9.28515625" style="236" bestFit="1" customWidth="1"/>
    <col min="5396" max="5632" width="9.140625" style="236"/>
    <col min="5633" max="5633" width="8.85546875" style="236" customWidth="1"/>
    <col min="5634" max="5634" width="10.7109375" style="236" customWidth="1"/>
    <col min="5635" max="5635" width="11.42578125" style="236" customWidth="1"/>
    <col min="5636" max="5636" width="11.85546875" style="236" customWidth="1"/>
    <col min="5637" max="5637" width="11" style="236" customWidth="1"/>
    <col min="5638" max="5638" width="10" style="236" customWidth="1"/>
    <col min="5639" max="5639" width="9.85546875" style="236" customWidth="1"/>
    <col min="5640" max="5640" width="10.28515625" style="236" customWidth="1"/>
    <col min="5641" max="5641" width="9.7109375" style="236" customWidth="1"/>
    <col min="5642" max="5642" width="8.5703125" style="236" customWidth="1"/>
    <col min="5643" max="5643" width="8.5703125" style="236" bestFit="1" customWidth="1"/>
    <col min="5644" max="5644" width="6.85546875" style="236" customWidth="1"/>
    <col min="5645" max="5646" width="9.140625" style="236"/>
    <col min="5647" max="5647" width="9.28515625" style="236" bestFit="1" customWidth="1"/>
    <col min="5648" max="5648" width="9.140625" style="236"/>
    <col min="5649" max="5649" width="9.28515625" style="236" bestFit="1" customWidth="1"/>
    <col min="5650" max="5650" width="9.140625" style="236"/>
    <col min="5651" max="5651" width="9.28515625" style="236" bestFit="1" customWidth="1"/>
    <col min="5652" max="5888" width="9.140625" style="236"/>
    <col min="5889" max="5889" width="8.85546875" style="236" customWidth="1"/>
    <col min="5890" max="5890" width="10.7109375" style="236" customWidth="1"/>
    <col min="5891" max="5891" width="11.42578125" style="236" customWidth="1"/>
    <col min="5892" max="5892" width="11.85546875" style="236" customWidth="1"/>
    <col min="5893" max="5893" width="11" style="236" customWidth="1"/>
    <col min="5894" max="5894" width="10" style="236" customWidth="1"/>
    <col min="5895" max="5895" width="9.85546875" style="236" customWidth="1"/>
    <col min="5896" max="5896" width="10.28515625" style="236" customWidth="1"/>
    <col min="5897" max="5897" width="9.7109375" style="236" customWidth="1"/>
    <col min="5898" max="5898" width="8.5703125" style="236" customWidth="1"/>
    <col min="5899" max="5899" width="8.5703125" style="236" bestFit="1" customWidth="1"/>
    <col min="5900" max="5900" width="6.85546875" style="236" customWidth="1"/>
    <col min="5901" max="5902" width="9.140625" style="236"/>
    <col min="5903" max="5903" width="9.28515625" style="236" bestFit="1" customWidth="1"/>
    <col min="5904" max="5904" width="9.140625" style="236"/>
    <col min="5905" max="5905" width="9.28515625" style="236" bestFit="1" customWidth="1"/>
    <col min="5906" max="5906" width="9.140625" style="236"/>
    <col min="5907" max="5907" width="9.28515625" style="236" bestFit="1" customWidth="1"/>
    <col min="5908" max="6144" width="9.140625" style="236"/>
    <col min="6145" max="6145" width="8.85546875" style="236" customWidth="1"/>
    <col min="6146" max="6146" width="10.7109375" style="236" customWidth="1"/>
    <col min="6147" max="6147" width="11.42578125" style="236" customWidth="1"/>
    <col min="6148" max="6148" width="11.85546875" style="236" customWidth="1"/>
    <col min="6149" max="6149" width="11" style="236" customWidth="1"/>
    <col min="6150" max="6150" width="10" style="236" customWidth="1"/>
    <col min="6151" max="6151" width="9.85546875" style="236" customWidth="1"/>
    <col min="6152" max="6152" width="10.28515625" style="236" customWidth="1"/>
    <col min="6153" max="6153" width="9.7109375" style="236" customWidth="1"/>
    <col min="6154" max="6154" width="8.5703125" style="236" customWidth="1"/>
    <col min="6155" max="6155" width="8.5703125" style="236" bestFit="1" customWidth="1"/>
    <col min="6156" max="6156" width="6.85546875" style="236" customWidth="1"/>
    <col min="6157" max="6158" width="9.140625" style="236"/>
    <col min="6159" max="6159" width="9.28515625" style="236" bestFit="1" customWidth="1"/>
    <col min="6160" max="6160" width="9.140625" style="236"/>
    <col min="6161" max="6161" width="9.28515625" style="236" bestFit="1" customWidth="1"/>
    <col min="6162" max="6162" width="9.140625" style="236"/>
    <col min="6163" max="6163" width="9.28515625" style="236" bestFit="1" customWidth="1"/>
    <col min="6164" max="6400" width="9.140625" style="236"/>
    <col min="6401" max="6401" width="8.85546875" style="236" customWidth="1"/>
    <col min="6402" max="6402" width="10.7109375" style="236" customWidth="1"/>
    <col min="6403" max="6403" width="11.42578125" style="236" customWidth="1"/>
    <col min="6404" max="6404" width="11.85546875" style="236" customWidth="1"/>
    <col min="6405" max="6405" width="11" style="236" customWidth="1"/>
    <col min="6406" max="6406" width="10" style="236" customWidth="1"/>
    <col min="6407" max="6407" width="9.85546875" style="236" customWidth="1"/>
    <col min="6408" max="6408" width="10.28515625" style="236" customWidth="1"/>
    <col min="6409" max="6409" width="9.7109375" style="236" customWidth="1"/>
    <col min="6410" max="6410" width="8.5703125" style="236" customWidth="1"/>
    <col min="6411" max="6411" width="8.5703125" style="236" bestFit="1" customWidth="1"/>
    <col min="6412" max="6412" width="6.85546875" style="236" customWidth="1"/>
    <col min="6413" max="6414" width="9.140625" style="236"/>
    <col min="6415" max="6415" width="9.28515625" style="236" bestFit="1" customWidth="1"/>
    <col min="6416" max="6416" width="9.140625" style="236"/>
    <col min="6417" max="6417" width="9.28515625" style="236" bestFit="1" customWidth="1"/>
    <col min="6418" max="6418" width="9.140625" style="236"/>
    <col min="6419" max="6419" width="9.28515625" style="236" bestFit="1" customWidth="1"/>
    <col min="6420" max="6656" width="9.140625" style="236"/>
    <col min="6657" max="6657" width="8.85546875" style="236" customWidth="1"/>
    <col min="6658" max="6658" width="10.7109375" style="236" customWidth="1"/>
    <col min="6659" max="6659" width="11.42578125" style="236" customWidth="1"/>
    <col min="6660" max="6660" width="11.85546875" style="236" customWidth="1"/>
    <col min="6661" max="6661" width="11" style="236" customWidth="1"/>
    <col min="6662" max="6662" width="10" style="236" customWidth="1"/>
    <col min="6663" max="6663" width="9.85546875" style="236" customWidth="1"/>
    <col min="6664" max="6664" width="10.28515625" style="236" customWidth="1"/>
    <col min="6665" max="6665" width="9.7109375" style="236" customWidth="1"/>
    <col min="6666" max="6666" width="8.5703125" style="236" customWidth="1"/>
    <col min="6667" max="6667" width="8.5703125" style="236" bestFit="1" customWidth="1"/>
    <col min="6668" max="6668" width="6.85546875" style="236" customWidth="1"/>
    <col min="6669" max="6670" width="9.140625" style="236"/>
    <col min="6671" max="6671" width="9.28515625" style="236" bestFit="1" customWidth="1"/>
    <col min="6672" max="6672" width="9.140625" style="236"/>
    <col min="6673" max="6673" width="9.28515625" style="236" bestFit="1" customWidth="1"/>
    <col min="6674" max="6674" width="9.140625" style="236"/>
    <col min="6675" max="6675" width="9.28515625" style="236" bestFit="1" customWidth="1"/>
    <col min="6676" max="6912" width="9.140625" style="236"/>
    <col min="6913" max="6913" width="8.85546875" style="236" customWidth="1"/>
    <col min="6914" max="6914" width="10.7109375" style="236" customWidth="1"/>
    <col min="6915" max="6915" width="11.42578125" style="236" customWidth="1"/>
    <col min="6916" max="6916" width="11.85546875" style="236" customWidth="1"/>
    <col min="6917" max="6917" width="11" style="236" customWidth="1"/>
    <col min="6918" max="6918" width="10" style="236" customWidth="1"/>
    <col min="6919" max="6919" width="9.85546875" style="236" customWidth="1"/>
    <col min="6920" max="6920" width="10.28515625" style="236" customWidth="1"/>
    <col min="6921" max="6921" width="9.7109375" style="236" customWidth="1"/>
    <col min="6922" max="6922" width="8.5703125" style="236" customWidth="1"/>
    <col min="6923" max="6923" width="8.5703125" style="236" bestFit="1" customWidth="1"/>
    <col min="6924" max="6924" width="6.85546875" style="236" customWidth="1"/>
    <col min="6925" max="6926" width="9.140625" style="236"/>
    <col min="6927" max="6927" width="9.28515625" style="236" bestFit="1" customWidth="1"/>
    <col min="6928" max="6928" width="9.140625" style="236"/>
    <col min="6929" max="6929" width="9.28515625" style="236" bestFit="1" customWidth="1"/>
    <col min="6930" max="6930" width="9.140625" style="236"/>
    <col min="6931" max="6931" width="9.28515625" style="236" bestFit="1" customWidth="1"/>
    <col min="6932" max="7168" width="9.140625" style="236"/>
    <col min="7169" max="7169" width="8.85546875" style="236" customWidth="1"/>
    <col min="7170" max="7170" width="10.7109375" style="236" customWidth="1"/>
    <col min="7171" max="7171" width="11.42578125" style="236" customWidth="1"/>
    <col min="7172" max="7172" width="11.85546875" style="236" customWidth="1"/>
    <col min="7173" max="7173" width="11" style="236" customWidth="1"/>
    <col min="7174" max="7174" width="10" style="236" customWidth="1"/>
    <col min="7175" max="7175" width="9.85546875" style="236" customWidth="1"/>
    <col min="7176" max="7176" width="10.28515625" style="236" customWidth="1"/>
    <col min="7177" max="7177" width="9.7109375" style="236" customWidth="1"/>
    <col min="7178" max="7178" width="8.5703125" style="236" customWidth="1"/>
    <col min="7179" max="7179" width="8.5703125" style="236" bestFit="1" customWidth="1"/>
    <col min="7180" max="7180" width="6.85546875" style="236" customWidth="1"/>
    <col min="7181" max="7182" width="9.140625" style="236"/>
    <col min="7183" max="7183" width="9.28515625" style="236" bestFit="1" customWidth="1"/>
    <col min="7184" max="7184" width="9.140625" style="236"/>
    <col min="7185" max="7185" width="9.28515625" style="236" bestFit="1" customWidth="1"/>
    <col min="7186" max="7186" width="9.140625" style="236"/>
    <col min="7187" max="7187" width="9.28515625" style="236" bestFit="1" customWidth="1"/>
    <col min="7188" max="7424" width="9.140625" style="236"/>
    <col min="7425" max="7425" width="8.85546875" style="236" customWidth="1"/>
    <col min="7426" max="7426" width="10.7109375" style="236" customWidth="1"/>
    <col min="7427" max="7427" width="11.42578125" style="236" customWidth="1"/>
    <col min="7428" max="7428" width="11.85546875" style="236" customWidth="1"/>
    <col min="7429" max="7429" width="11" style="236" customWidth="1"/>
    <col min="7430" max="7430" width="10" style="236" customWidth="1"/>
    <col min="7431" max="7431" width="9.85546875" style="236" customWidth="1"/>
    <col min="7432" max="7432" width="10.28515625" style="236" customWidth="1"/>
    <col min="7433" max="7433" width="9.7109375" style="236" customWidth="1"/>
    <col min="7434" max="7434" width="8.5703125" style="236" customWidth="1"/>
    <col min="7435" max="7435" width="8.5703125" style="236" bestFit="1" customWidth="1"/>
    <col min="7436" max="7436" width="6.85546875" style="236" customWidth="1"/>
    <col min="7437" max="7438" width="9.140625" style="236"/>
    <col min="7439" max="7439" width="9.28515625" style="236" bestFit="1" customWidth="1"/>
    <col min="7440" max="7440" width="9.140625" style="236"/>
    <col min="7441" max="7441" width="9.28515625" style="236" bestFit="1" customWidth="1"/>
    <col min="7442" max="7442" width="9.140625" style="236"/>
    <col min="7443" max="7443" width="9.28515625" style="236" bestFit="1" customWidth="1"/>
    <col min="7444" max="7680" width="9.140625" style="236"/>
    <col min="7681" max="7681" width="8.85546875" style="236" customWidth="1"/>
    <col min="7682" max="7682" width="10.7109375" style="236" customWidth="1"/>
    <col min="7683" max="7683" width="11.42578125" style="236" customWidth="1"/>
    <col min="7684" max="7684" width="11.85546875" style="236" customWidth="1"/>
    <col min="7685" max="7685" width="11" style="236" customWidth="1"/>
    <col min="7686" max="7686" width="10" style="236" customWidth="1"/>
    <col min="7687" max="7687" width="9.85546875" style="236" customWidth="1"/>
    <col min="7688" max="7688" width="10.28515625" style="236" customWidth="1"/>
    <col min="7689" max="7689" width="9.7109375" style="236" customWidth="1"/>
    <col min="7690" max="7690" width="8.5703125" style="236" customWidth="1"/>
    <col min="7691" max="7691" width="8.5703125" style="236" bestFit="1" customWidth="1"/>
    <col min="7692" max="7692" width="6.85546875" style="236" customWidth="1"/>
    <col min="7693" max="7694" width="9.140625" style="236"/>
    <col min="7695" max="7695" width="9.28515625" style="236" bestFit="1" customWidth="1"/>
    <col min="7696" max="7696" width="9.140625" style="236"/>
    <col min="7697" max="7697" width="9.28515625" style="236" bestFit="1" customWidth="1"/>
    <col min="7698" max="7698" width="9.140625" style="236"/>
    <col min="7699" max="7699" width="9.28515625" style="236" bestFit="1" customWidth="1"/>
    <col min="7700" max="7936" width="9.140625" style="236"/>
    <col min="7937" max="7937" width="8.85546875" style="236" customWidth="1"/>
    <col min="7938" max="7938" width="10.7109375" style="236" customWidth="1"/>
    <col min="7939" max="7939" width="11.42578125" style="236" customWidth="1"/>
    <col min="7940" max="7940" width="11.85546875" style="236" customWidth="1"/>
    <col min="7941" max="7941" width="11" style="236" customWidth="1"/>
    <col min="7942" max="7942" width="10" style="236" customWidth="1"/>
    <col min="7943" max="7943" width="9.85546875" style="236" customWidth="1"/>
    <col min="7944" max="7944" width="10.28515625" style="236" customWidth="1"/>
    <col min="7945" max="7945" width="9.7109375" style="236" customWidth="1"/>
    <col min="7946" max="7946" width="8.5703125" style="236" customWidth="1"/>
    <col min="7947" max="7947" width="8.5703125" style="236" bestFit="1" customWidth="1"/>
    <col min="7948" max="7948" width="6.85546875" style="236" customWidth="1"/>
    <col min="7949" max="7950" width="9.140625" style="236"/>
    <col min="7951" max="7951" width="9.28515625" style="236" bestFit="1" customWidth="1"/>
    <col min="7952" max="7952" width="9.140625" style="236"/>
    <col min="7953" max="7953" width="9.28515625" style="236" bestFit="1" customWidth="1"/>
    <col min="7954" max="7954" width="9.140625" style="236"/>
    <col min="7955" max="7955" width="9.28515625" style="236" bestFit="1" customWidth="1"/>
    <col min="7956" max="8192" width="9.140625" style="236"/>
    <col min="8193" max="8193" width="8.85546875" style="236" customWidth="1"/>
    <col min="8194" max="8194" width="10.7109375" style="236" customWidth="1"/>
    <col min="8195" max="8195" width="11.42578125" style="236" customWidth="1"/>
    <col min="8196" max="8196" width="11.85546875" style="236" customWidth="1"/>
    <col min="8197" max="8197" width="11" style="236" customWidth="1"/>
    <col min="8198" max="8198" width="10" style="236" customWidth="1"/>
    <col min="8199" max="8199" width="9.85546875" style="236" customWidth="1"/>
    <col min="8200" max="8200" width="10.28515625" style="236" customWidth="1"/>
    <col min="8201" max="8201" width="9.7109375" style="236" customWidth="1"/>
    <col min="8202" max="8202" width="8.5703125" style="236" customWidth="1"/>
    <col min="8203" max="8203" width="8.5703125" style="236" bestFit="1" customWidth="1"/>
    <col min="8204" max="8204" width="6.85546875" style="236" customWidth="1"/>
    <col min="8205" max="8206" width="9.140625" style="236"/>
    <col min="8207" max="8207" width="9.28515625" style="236" bestFit="1" customWidth="1"/>
    <col min="8208" max="8208" width="9.140625" style="236"/>
    <col min="8209" max="8209" width="9.28515625" style="236" bestFit="1" customWidth="1"/>
    <col min="8210" max="8210" width="9.140625" style="236"/>
    <col min="8211" max="8211" width="9.28515625" style="236" bestFit="1" customWidth="1"/>
    <col min="8212" max="8448" width="9.140625" style="236"/>
    <col min="8449" max="8449" width="8.85546875" style="236" customWidth="1"/>
    <col min="8450" max="8450" width="10.7109375" style="236" customWidth="1"/>
    <col min="8451" max="8451" width="11.42578125" style="236" customWidth="1"/>
    <col min="8452" max="8452" width="11.85546875" style="236" customWidth="1"/>
    <col min="8453" max="8453" width="11" style="236" customWidth="1"/>
    <col min="8454" max="8454" width="10" style="236" customWidth="1"/>
    <col min="8455" max="8455" width="9.85546875" style="236" customWidth="1"/>
    <col min="8456" max="8456" width="10.28515625" style="236" customWidth="1"/>
    <col min="8457" max="8457" width="9.7109375" style="236" customWidth="1"/>
    <col min="8458" max="8458" width="8.5703125" style="236" customWidth="1"/>
    <col min="8459" max="8459" width="8.5703125" style="236" bestFit="1" customWidth="1"/>
    <col min="8460" max="8460" width="6.85546875" style="236" customWidth="1"/>
    <col min="8461" max="8462" width="9.140625" style="236"/>
    <col min="8463" max="8463" width="9.28515625" style="236" bestFit="1" customWidth="1"/>
    <col min="8464" max="8464" width="9.140625" style="236"/>
    <col min="8465" max="8465" width="9.28515625" style="236" bestFit="1" customWidth="1"/>
    <col min="8466" max="8466" width="9.140625" style="236"/>
    <col min="8467" max="8467" width="9.28515625" style="236" bestFit="1" customWidth="1"/>
    <col min="8468" max="8704" width="9.140625" style="236"/>
    <col min="8705" max="8705" width="8.85546875" style="236" customWidth="1"/>
    <col min="8706" max="8706" width="10.7109375" style="236" customWidth="1"/>
    <col min="8707" max="8707" width="11.42578125" style="236" customWidth="1"/>
    <col min="8708" max="8708" width="11.85546875" style="236" customWidth="1"/>
    <col min="8709" max="8709" width="11" style="236" customWidth="1"/>
    <col min="8710" max="8710" width="10" style="236" customWidth="1"/>
    <col min="8711" max="8711" width="9.85546875" style="236" customWidth="1"/>
    <col min="8712" max="8712" width="10.28515625" style="236" customWidth="1"/>
    <col min="8713" max="8713" width="9.7109375" style="236" customWidth="1"/>
    <col min="8714" max="8714" width="8.5703125" style="236" customWidth="1"/>
    <col min="8715" max="8715" width="8.5703125" style="236" bestFit="1" customWidth="1"/>
    <col min="8716" max="8716" width="6.85546875" style="236" customWidth="1"/>
    <col min="8717" max="8718" width="9.140625" style="236"/>
    <col min="8719" max="8719" width="9.28515625" style="236" bestFit="1" customWidth="1"/>
    <col min="8720" max="8720" width="9.140625" style="236"/>
    <col min="8721" max="8721" width="9.28515625" style="236" bestFit="1" customWidth="1"/>
    <col min="8722" max="8722" width="9.140625" style="236"/>
    <col min="8723" max="8723" width="9.28515625" style="236" bestFit="1" customWidth="1"/>
    <col min="8724" max="8960" width="9.140625" style="236"/>
    <col min="8961" max="8961" width="8.85546875" style="236" customWidth="1"/>
    <col min="8962" max="8962" width="10.7109375" style="236" customWidth="1"/>
    <col min="8963" max="8963" width="11.42578125" style="236" customWidth="1"/>
    <col min="8964" max="8964" width="11.85546875" style="236" customWidth="1"/>
    <col min="8965" max="8965" width="11" style="236" customWidth="1"/>
    <col min="8966" max="8966" width="10" style="236" customWidth="1"/>
    <col min="8967" max="8967" width="9.85546875" style="236" customWidth="1"/>
    <col min="8968" max="8968" width="10.28515625" style="236" customWidth="1"/>
    <col min="8969" max="8969" width="9.7109375" style="236" customWidth="1"/>
    <col min="8970" max="8970" width="8.5703125" style="236" customWidth="1"/>
    <col min="8971" max="8971" width="8.5703125" style="236" bestFit="1" customWidth="1"/>
    <col min="8972" max="8972" width="6.85546875" style="236" customWidth="1"/>
    <col min="8973" max="8974" width="9.140625" style="236"/>
    <col min="8975" max="8975" width="9.28515625" style="236" bestFit="1" customWidth="1"/>
    <col min="8976" max="8976" width="9.140625" style="236"/>
    <col min="8977" max="8977" width="9.28515625" style="236" bestFit="1" customWidth="1"/>
    <col min="8978" max="8978" width="9.140625" style="236"/>
    <col min="8979" max="8979" width="9.28515625" style="236" bestFit="1" customWidth="1"/>
    <col min="8980" max="9216" width="9.140625" style="236"/>
    <col min="9217" max="9217" width="8.85546875" style="236" customWidth="1"/>
    <col min="9218" max="9218" width="10.7109375" style="236" customWidth="1"/>
    <col min="9219" max="9219" width="11.42578125" style="236" customWidth="1"/>
    <col min="9220" max="9220" width="11.85546875" style="236" customWidth="1"/>
    <col min="9221" max="9221" width="11" style="236" customWidth="1"/>
    <col min="9222" max="9222" width="10" style="236" customWidth="1"/>
    <col min="9223" max="9223" width="9.85546875" style="236" customWidth="1"/>
    <col min="9224" max="9224" width="10.28515625" style="236" customWidth="1"/>
    <col min="9225" max="9225" width="9.7109375" style="236" customWidth="1"/>
    <col min="9226" max="9226" width="8.5703125" style="236" customWidth="1"/>
    <col min="9227" max="9227" width="8.5703125" style="236" bestFit="1" customWidth="1"/>
    <col min="9228" max="9228" width="6.85546875" style="236" customWidth="1"/>
    <col min="9229" max="9230" width="9.140625" style="236"/>
    <col min="9231" max="9231" width="9.28515625" style="236" bestFit="1" customWidth="1"/>
    <col min="9232" max="9232" width="9.140625" style="236"/>
    <col min="9233" max="9233" width="9.28515625" style="236" bestFit="1" customWidth="1"/>
    <col min="9234" max="9234" width="9.140625" style="236"/>
    <col min="9235" max="9235" width="9.28515625" style="236" bestFit="1" customWidth="1"/>
    <col min="9236" max="9472" width="9.140625" style="236"/>
    <col min="9473" max="9473" width="8.85546875" style="236" customWidth="1"/>
    <col min="9474" max="9474" width="10.7109375" style="236" customWidth="1"/>
    <col min="9475" max="9475" width="11.42578125" style="236" customWidth="1"/>
    <col min="9476" max="9476" width="11.85546875" style="236" customWidth="1"/>
    <col min="9477" max="9477" width="11" style="236" customWidth="1"/>
    <col min="9478" max="9478" width="10" style="236" customWidth="1"/>
    <col min="9479" max="9479" width="9.85546875" style="236" customWidth="1"/>
    <col min="9480" max="9480" width="10.28515625" style="236" customWidth="1"/>
    <col min="9481" max="9481" width="9.7109375" style="236" customWidth="1"/>
    <col min="9482" max="9482" width="8.5703125" style="236" customWidth="1"/>
    <col min="9483" max="9483" width="8.5703125" style="236" bestFit="1" customWidth="1"/>
    <col min="9484" max="9484" width="6.85546875" style="236" customWidth="1"/>
    <col min="9485" max="9486" width="9.140625" style="236"/>
    <col min="9487" max="9487" width="9.28515625" style="236" bestFit="1" customWidth="1"/>
    <col min="9488" max="9488" width="9.140625" style="236"/>
    <col min="9489" max="9489" width="9.28515625" style="236" bestFit="1" customWidth="1"/>
    <col min="9490" max="9490" width="9.140625" style="236"/>
    <col min="9491" max="9491" width="9.28515625" style="236" bestFit="1" customWidth="1"/>
    <col min="9492" max="9728" width="9.140625" style="236"/>
    <col min="9729" max="9729" width="8.85546875" style="236" customWidth="1"/>
    <col min="9730" max="9730" width="10.7109375" style="236" customWidth="1"/>
    <col min="9731" max="9731" width="11.42578125" style="236" customWidth="1"/>
    <col min="9732" max="9732" width="11.85546875" style="236" customWidth="1"/>
    <col min="9733" max="9733" width="11" style="236" customWidth="1"/>
    <col min="9734" max="9734" width="10" style="236" customWidth="1"/>
    <col min="9735" max="9735" width="9.85546875" style="236" customWidth="1"/>
    <col min="9736" max="9736" width="10.28515625" style="236" customWidth="1"/>
    <col min="9737" max="9737" width="9.7109375" style="236" customWidth="1"/>
    <col min="9738" max="9738" width="8.5703125" style="236" customWidth="1"/>
    <col min="9739" max="9739" width="8.5703125" style="236" bestFit="1" customWidth="1"/>
    <col min="9740" max="9740" width="6.85546875" style="236" customWidth="1"/>
    <col min="9741" max="9742" width="9.140625" style="236"/>
    <col min="9743" max="9743" width="9.28515625" style="236" bestFit="1" customWidth="1"/>
    <col min="9744" max="9744" width="9.140625" style="236"/>
    <col min="9745" max="9745" width="9.28515625" style="236" bestFit="1" customWidth="1"/>
    <col min="9746" max="9746" width="9.140625" style="236"/>
    <col min="9747" max="9747" width="9.28515625" style="236" bestFit="1" customWidth="1"/>
    <col min="9748" max="9984" width="9.140625" style="236"/>
    <col min="9985" max="9985" width="8.85546875" style="236" customWidth="1"/>
    <col min="9986" max="9986" width="10.7109375" style="236" customWidth="1"/>
    <col min="9987" max="9987" width="11.42578125" style="236" customWidth="1"/>
    <col min="9988" max="9988" width="11.85546875" style="236" customWidth="1"/>
    <col min="9989" max="9989" width="11" style="236" customWidth="1"/>
    <col min="9990" max="9990" width="10" style="236" customWidth="1"/>
    <col min="9991" max="9991" width="9.85546875" style="236" customWidth="1"/>
    <col min="9992" max="9992" width="10.28515625" style="236" customWidth="1"/>
    <col min="9993" max="9993" width="9.7109375" style="236" customWidth="1"/>
    <col min="9994" max="9994" width="8.5703125" style="236" customWidth="1"/>
    <col min="9995" max="9995" width="8.5703125" style="236" bestFit="1" customWidth="1"/>
    <col min="9996" max="9996" width="6.85546875" style="236" customWidth="1"/>
    <col min="9997" max="9998" width="9.140625" style="236"/>
    <col min="9999" max="9999" width="9.28515625" style="236" bestFit="1" customWidth="1"/>
    <col min="10000" max="10000" width="9.140625" style="236"/>
    <col min="10001" max="10001" width="9.28515625" style="236" bestFit="1" customWidth="1"/>
    <col min="10002" max="10002" width="9.140625" style="236"/>
    <col min="10003" max="10003" width="9.28515625" style="236" bestFit="1" customWidth="1"/>
    <col min="10004" max="10240" width="9.140625" style="236"/>
    <col min="10241" max="10241" width="8.85546875" style="236" customWidth="1"/>
    <col min="10242" max="10242" width="10.7109375" style="236" customWidth="1"/>
    <col min="10243" max="10243" width="11.42578125" style="236" customWidth="1"/>
    <col min="10244" max="10244" width="11.85546875" style="236" customWidth="1"/>
    <col min="10245" max="10245" width="11" style="236" customWidth="1"/>
    <col min="10246" max="10246" width="10" style="236" customWidth="1"/>
    <col min="10247" max="10247" width="9.85546875" style="236" customWidth="1"/>
    <col min="10248" max="10248" width="10.28515625" style="236" customWidth="1"/>
    <col min="10249" max="10249" width="9.7109375" style="236" customWidth="1"/>
    <col min="10250" max="10250" width="8.5703125" style="236" customWidth="1"/>
    <col min="10251" max="10251" width="8.5703125" style="236" bestFit="1" customWidth="1"/>
    <col min="10252" max="10252" width="6.85546875" style="236" customWidth="1"/>
    <col min="10253" max="10254" width="9.140625" style="236"/>
    <col min="10255" max="10255" width="9.28515625" style="236" bestFit="1" customWidth="1"/>
    <col min="10256" max="10256" width="9.140625" style="236"/>
    <col min="10257" max="10257" width="9.28515625" style="236" bestFit="1" customWidth="1"/>
    <col min="10258" max="10258" width="9.140625" style="236"/>
    <col min="10259" max="10259" width="9.28515625" style="236" bestFit="1" customWidth="1"/>
    <col min="10260" max="10496" width="9.140625" style="236"/>
    <col min="10497" max="10497" width="8.85546875" style="236" customWidth="1"/>
    <col min="10498" max="10498" width="10.7109375" style="236" customWidth="1"/>
    <col min="10499" max="10499" width="11.42578125" style="236" customWidth="1"/>
    <col min="10500" max="10500" width="11.85546875" style="236" customWidth="1"/>
    <col min="10501" max="10501" width="11" style="236" customWidth="1"/>
    <col min="10502" max="10502" width="10" style="236" customWidth="1"/>
    <col min="10503" max="10503" width="9.85546875" style="236" customWidth="1"/>
    <col min="10504" max="10504" width="10.28515625" style="236" customWidth="1"/>
    <col min="10505" max="10505" width="9.7109375" style="236" customWidth="1"/>
    <col min="10506" max="10506" width="8.5703125" style="236" customWidth="1"/>
    <col min="10507" max="10507" width="8.5703125" style="236" bestFit="1" customWidth="1"/>
    <col min="10508" max="10508" width="6.85546875" style="236" customWidth="1"/>
    <col min="10509" max="10510" width="9.140625" style="236"/>
    <col min="10511" max="10511" width="9.28515625" style="236" bestFit="1" customWidth="1"/>
    <col min="10512" max="10512" width="9.140625" style="236"/>
    <col min="10513" max="10513" width="9.28515625" style="236" bestFit="1" customWidth="1"/>
    <col min="10514" max="10514" width="9.140625" style="236"/>
    <col min="10515" max="10515" width="9.28515625" style="236" bestFit="1" customWidth="1"/>
    <col min="10516" max="10752" width="9.140625" style="236"/>
    <col min="10753" max="10753" width="8.85546875" style="236" customWidth="1"/>
    <col min="10754" max="10754" width="10.7109375" style="236" customWidth="1"/>
    <col min="10755" max="10755" width="11.42578125" style="236" customWidth="1"/>
    <col min="10756" max="10756" width="11.85546875" style="236" customWidth="1"/>
    <col min="10757" max="10757" width="11" style="236" customWidth="1"/>
    <col min="10758" max="10758" width="10" style="236" customWidth="1"/>
    <col min="10759" max="10759" width="9.85546875" style="236" customWidth="1"/>
    <col min="10760" max="10760" width="10.28515625" style="236" customWidth="1"/>
    <col min="10761" max="10761" width="9.7109375" style="236" customWidth="1"/>
    <col min="10762" max="10762" width="8.5703125" style="236" customWidth="1"/>
    <col min="10763" max="10763" width="8.5703125" style="236" bestFit="1" customWidth="1"/>
    <col min="10764" max="10764" width="6.85546875" style="236" customWidth="1"/>
    <col min="10765" max="10766" width="9.140625" style="236"/>
    <col min="10767" max="10767" width="9.28515625" style="236" bestFit="1" customWidth="1"/>
    <col min="10768" max="10768" width="9.140625" style="236"/>
    <col min="10769" max="10769" width="9.28515625" style="236" bestFit="1" customWidth="1"/>
    <col min="10770" max="10770" width="9.140625" style="236"/>
    <col min="10771" max="10771" width="9.28515625" style="236" bestFit="1" customWidth="1"/>
    <col min="10772" max="11008" width="9.140625" style="236"/>
    <col min="11009" max="11009" width="8.85546875" style="236" customWidth="1"/>
    <col min="11010" max="11010" width="10.7109375" style="236" customWidth="1"/>
    <col min="11011" max="11011" width="11.42578125" style="236" customWidth="1"/>
    <col min="11012" max="11012" width="11.85546875" style="236" customWidth="1"/>
    <col min="11013" max="11013" width="11" style="236" customWidth="1"/>
    <col min="11014" max="11014" width="10" style="236" customWidth="1"/>
    <col min="11015" max="11015" width="9.85546875" style="236" customWidth="1"/>
    <col min="11016" max="11016" width="10.28515625" style="236" customWidth="1"/>
    <col min="11017" max="11017" width="9.7109375" style="236" customWidth="1"/>
    <col min="11018" max="11018" width="8.5703125" style="236" customWidth="1"/>
    <col min="11019" max="11019" width="8.5703125" style="236" bestFit="1" customWidth="1"/>
    <col min="11020" max="11020" width="6.85546875" style="236" customWidth="1"/>
    <col min="11021" max="11022" width="9.140625" style="236"/>
    <col min="11023" max="11023" width="9.28515625" style="236" bestFit="1" customWidth="1"/>
    <col min="11024" max="11024" width="9.140625" style="236"/>
    <col min="11025" max="11025" width="9.28515625" style="236" bestFit="1" customWidth="1"/>
    <col min="11026" max="11026" width="9.140625" style="236"/>
    <col min="11027" max="11027" width="9.28515625" style="236" bestFit="1" customWidth="1"/>
    <col min="11028" max="11264" width="9.140625" style="236"/>
    <col min="11265" max="11265" width="8.85546875" style="236" customWidth="1"/>
    <col min="11266" max="11266" width="10.7109375" style="236" customWidth="1"/>
    <col min="11267" max="11267" width="11.42578125" style="236" customWidth="1"/>
    <col min="11268" max="11268" width="11.85546875" style="236" customWidth="1"/>
    <col min="11269" max="11269" width="11" style="236" customWidth="1"/>
    <col min="11270" max="11270" width="10" style="236" customWidth="1"/>
    <col min="11271" max="11271" width="9.85546875" style="236" customWidth="1"/>
    <col min="11272" max="11272" width="10.28515625" style="236" customWidth="1"/>
    <col min="11273" max="11273" width="9.7109375" style="236" customWidth="1"/>
    <col min="11274" max="11274" width="8.5703125" style="236" customWidth="1"/>
    <col min="11275" max="11275" width="8.5703125" style="236" bestFit="1" customWidth="1"/>
    <col min="11276" max="11276" width="6.85546875" style="236" customWidth="1"/>
    <col min="11277" max="11278" width="9.140625" style="236"/>
    <col min="11279" max="11279" width="9.28515625" style="236" bestFit="1" customWidth="1"/>
    <col min="11280" max="11280" width="9.140625" style="236"/>
    <col min="11281" max="11281" width="9.28515625" style="236" bestFit="1" customWidth="1"/>
    <col min="11282" max="11282" width="9.140625" style="236"/>
    <col min="11283" max="11283" width="9.28515625" style="236" bestFit="1" customWidth="1"/>
    <col min="11284" max="11520" width="9.140625" style="236"/>
    <col min="11521" max="11521" width="8.85546875" style="236" customWidth="1"/>
    <col min="11522" max="11522" width="10.7109375" style="236" customWidth="1"/>
    <col min="11523" max="11523" width="11.42578125" style="236" customWidth="1"/>
    <col min="11524" max="11524" width="11.85546875" style="236" customWidth="1"/>
    <col min="11525" max="11525" width="11" style="236" customWidth="1"/>
    <col min="11526" max="11526" width="10" style="236" customWidth="1"/>
    <col min="11527" max="11527" width="9.85546875" style="236" customWidth="1"/>
    <col min="11528" max="11528" width="10.28515625" style="236" customWidth="1"/>
    <col min="11529" max="11529" width="9.7109375" style="236" customWidth="1"/>
    <col min="11530" max="11530" width="8.5703125" style="236" customWidth="1"/>
    <col min="11531" max="11531" width="8.5703125" style="236" bestFit="1" customWidth="1"/>
    <col min="11532" max="11532" width="6.85546875" style="236" customWidth="1"/>
    <col min="11533" max="11534" width="9.140625" style="236"/>
    <col min="11535" max="11535" width="9.28515625" style="236" bestFit="1" customWidth="1"/>
    <col min="11536" max="11536" width="9.140625" style="236"/>
    <col min="11537" max="11537" width="9.28515625" style="236" bestFit="1" customWidth="1"/>
    <col min="11538" max="11538" width="9.140625" style="236"/>
    <col min="11539" max="11539" width="9.28515625" style="236" bestFit="1" customWidth="1"/>
    <col min="11540" max="11776" width="9.140625" style="236"/>
    <col min="11777" max="11777" width="8.85546875" style="236" customWidth="1"/>
    <col min="11778" max="11778" width="10.7109375" style="236" customWidth="1"/>
    <col min="11779" max="11779" width="11.42578125" style="236" customWidth="1"/>
    <col min="11780" max="11780" width="11.85546875" style="236" customWidth="1"/>
    <col min="11781" max="11781" width="11" style="236" customWidth="1"/>
    <col min="11782" max="11782" width="10" style="236" customWidth="1"/>
    <col min="11783" max="11783" width="9.85546875" style="236" customWidth="1"/>
    <col min="11784" max="11784" width="10.28515625" style="236" customWidth="1"/>
    <col min="11785" max="11785" width="9.7109375" style="236" customWidth="1"/>
    <col min="11786" max="11786" width="8.5703125" style="236" customWidth="1"/>
    <col min="11787" max="11787" width="8.5703125" style="236" bestFit="1" customWidth="1"/>
    <col min="11788" max="11788" width="6.85546875" style="236" customWidth="1"/>
    <col min="11789" max="11790" width="9.140625" style="236"/>
    <col min="11791" max="11791" width="9.28515625" style="236" bestFit="1" customWidth="1"/>
    <col min="11792" max="11792" width="9.140625" style="236"/>
    <col min="11793" max="11793" width="9.28515625" style="236" bestFit="1" customWidth="1"/>
    <col min="11794" max="11794" width="9.140625" style="236"/>
    <col min="11795" max="11795" width="9.28515625" style="236" bestFit="1" customWidth="1"/>
    <col min="11796" max="12032" width="9.140625" style="236"/>
    <col min="12033" max="12033" width="8.85546875" style="236" customWidth="1"/>
    <col min="12034" max="12034" width="10.7109375" style="236" customWidth="1"/>
    <col min="12035" max="12035" width="11.42578125" style="236" customWidth="1"/>
    <col min="12036" max="12036" width="11.85546875" style="236" customWidth="1"/>
    <col min="12037" max="12037" width="11" style="236" customWidth="1"/>
    <col min="12038" max="12038" width="10" style="236" customWidth="1"/>
    <col min="12039" max="12039" width="9.85546875" style="236" customWidth="1"/>
    <col min="12040" max="12040" width="10.28515625" style="236" customWidth="1"/>
    <col min="12041" max="12041" width="9.7109375" style="236" customWidth="1"/>
    <col min="12042" max="12042" width="8.5703125" style="236" customWidth="1"/>
    <col min="12043" max="12043" width="8.5703125" style="236" bestFit="1" customWidth="1"/>
    <col min="12044" max="12044" width="6.85546875" style="236" customWidth="1"/>
    <col min="12045" max="12046" width="9.140625" style="236"/>
    <col min="12047" max="12047" width="9.28515625" style="236" bestFit="1" customWidth="1"/>
    <col min="12048" max="12048" width="9.140625" style="236"/>
    <col min="12049" max="12049" width="9.28515625" style="236" bestFit="1" customWidth="1"/>
    <col min="12050" max="12050" width="9.140625" style="236"/>
    <col min="12051" max="12051" width="9.28515625" style="236" bestFit="1" customWidth="1"/>
    <col min="12052" max="12288" width="9.140625" style="236"/>
    <col min="12289" max="12289" width="8.85546875" style="236" customWidth="1"/>
    <col min="12290" max="12290" width="10.7109375" style="236" customWidth="1"/>
    <col min="12291" max="12291" width="11.42578125" style="236" customWidth="1"/>
    <col min="12292" max="12292" width="11.85546875" style="236" customWidth="1"/>
    <col min="12293" max="12293" width="11" style="236" customWidth="1"/>
    <col min="12294" max="12294" width="10" style="236" customWidth="1"/>
    <col min="12295" max="12295" width="9.85546875" style="236" customWidth="1"/>
    <col min="12296" max="12296" width="10.28515625" style="236" customWidth="1"/>
    <col min="12297" max="12297" width="9.7109375" style="236" customWidth="1"/>
    <col min="12298" max="12298" width="8.5703125" style="236" customWidth="1"/>
    <col min="12299" max="12299" width="8.5703125" style="236" bestFit="1" customWidth="1"/>
    <col min="12300" max="12300" width="6.85546875" style="236" customWidth="1"/>
    <col min="12301" max="12302" width="9.140625" style="236"/>
    <col min="12303" max="12303" width="9.28515625" style="236" bestFit="1" customWidth="1"/>
    <col min="12304" max="12304" width="9.140625" style="236"/>
    <col min="12305" max="12305" width="9.28515625" style="236" bestFit="1" customWidth="1"/>
    <col min="12306" max="12306" width="9.140625" style="236"/>
    <col min="12307" max="12307" width="9.28515625" style="236" bestFit="1" customWidth="1"/>
    <col min="12308" max="12544" width="9.140625" style="236"/>
    <col min="12545" max="12545" width="8.85546875" style="236" customWidth="1"/>
    <col min="12546" max="12546" width="10.7109375" style="236" customWidth="1"/>
    <col min="12547" max="12547" width="11.42578125" style="236" customWidth="1"/>
    <col min="12548" max="12548" width="11.85546875" style="236" customWidth="1"/>
    <col min="12549" max="12549" width="11" style="236" customWidth="1"/>
    <col min="12550" max="12550" width="10" style="236" customWidth="1"/>
    <col min="12551" max="12551" width="9.85546875" style="236" customWidth="1"/>
    <col min="12552" max="12552" width="10.28515625" style="236" customWidth="1"/>
    <col min="12553" max="12553" width="9.7109375" style="236" customWidth="1"/>
    <col min="12554" max="12554" width="8.5703125" style="236" customWidth="1"/>
    <col min="12555" max="12555" width="8.5703125" style="236" bestFit="1" customWidth="1"/>
    <col min="12556" max="12556" width="6.85546875" style="236" customWidth="1"/>
    <col min="12557" max="12558" width="9.140625" style="236"/>
    <col min="12559" max="12559" width="9.28515625" style="236" bestFit="1" customWidth="1"/>
    <col min="12560" max="12560" width="9.140625" style="236"/>
    <col min="12561" max="12561" width="9.28515625" style="236" bestFit="1" customWidth="1"/>
    <col min="12562" max="12562" width="9.140625" style="236"/>
    <col min="12563" max="12563" width="9.28515625" style="236" bestFit="1" customWidth="1"/>
    <col min="12564" max="12800" width="9.140625" style="236"/>
    <col min="12801" max="12801" width="8.85546875" style="236" customWidth="1"/>
    <col min="12802" max="12802" width="10.7109375" style="236" customWidth="1"/>
    <col min="12803" max="12803" width="11.42578125" style="236" customWidth="1"/>
    <col min="12804" max="12804" width="11.85546875" style="236" customWidth="1"/>
    <col min="12805" max="12805" width="11" style="236" customWidth="1"/>
    <col min="12806" max="12806" width="10" style="236" customWidth="1"/>
    <col min="12807" max="12807" width="9.85546875" style="236" customWidth="1"/>
    <col min="12808" max="12808" width="10.28515625" style="236" customWidth="1"/>
    <col min="12809" max="12809" width="9.7109375" style="236" customWidth="1"/>
    <col min="12810" max="12810" width="8.5703125" style="236" customWidth="1"/>
    <col min="12811" max="12811" width="8.5703125" style="236" bestFit="1" customWidth="1"/>
    <col min="12812" max="12812" width="6.85546875" style="236" customWidth="1"/>
    <col min="12813" max="12814" width="9.140625" style="236"/>
    <col min="12815" max="12815" width="9.28515625" style="236" bestFit="1" customWidth="1"/>
    <col min="12816" max="12816" width="9.140625" style="236"/>
    <col min="12817" max="12817" width="9.28515625" style="236" bestFit="1" customWidth="1"/>
    <col min="12818" max="12818" width="9.140625" style="236"/>
    <col min="12819" max="12819" width="9.28515625" style="236" bestFit="1" customWidth="1"/>
    <col min="12820" max="13056" width="9.140625" style="236"/>
    <col min="13057" max="13057" width="8.85546875" style="236" customWidth="1"/>
    <col min="13058" max="13058" width="10.7109375" style="236" customWidth="1"/>
    <col min="13059" max="13059" width="11.42578125" style="236" customWidth="1"/>
    <col min="13060" max="13060" width="11.85546875" style="236" customWidth="1"/>
    <col min="13061" max="13061" width="11" style="236" customWidth="1"/>
    <col min="13062" max="13062" width="10" style="236" customWidth="1"/>
    <col min="13063" max="13063" width="9.85546875" style="236" customWidth="1"/>
    <col min="13064" max="13064" width="10.28515625" style="236" customWidth="1"/>
    <col min="13065" max="13065" width="9.7109375" style="236" customWidth="1"/>
    <col min="13066" max="13066" width="8.5703125" style="236" customWidth="1"/>
    <col min="13067" max="13067" width="8.5703125" style="236" bestFit="1" customWidth="1"/>
    <col min="13068" max="13068" width="6.85546875" style="236" customWidth="1"/>
    <col min="13069" max="13070" width="9.140625" style="236"/>
    <col min="13071" max="13071" width="9.28515625" style="236" bestFit="1" customWidth="1"/>
    <col min="13072" max="13072" width="9.140625" style="236"/>
    <col min="13073" max="13073" width="9.28515625" style="236" bestFit="1" customWidth="1"/>
    <col min="13074" max="13074" width="9.140625" style="236"/>
    <col min="13075" max="13075" width="9.28515625" style="236" bestFit="1" customWidth="1"/>
    <col min="13076" max="13312" width="9.140625" style="236"/>
    <col min="13313" max="13313" width="8.85546875" style="236" customWidth="1"/>
    <col min="13314" max="13314" width="10.7109375" style="236" customWidth="1"/>
    <col min="13315" max="13315" width="11.42578125" style="236" customWidth="1"/>
    <col min="13316" max="13316" width="11.85546875" style="236" customWidth="1"/>
    <col min="13317" max="13317" width="11" style="236" customWidth="1"/>
    <col min="13318" max="13318" width="10" style="236" customWidth="1"/>
    <col min="13319" max="13319" width="9.85546875" style="236" customWidth="1"/>
    <col min="13320" max="13320" width="10.28515625" style="236" customWidth="1"/>
    <col min="13321" max="13321" width="9.7109375" style="236" customWidth="1"/>
    <col min="13322" max="13322" width="8.5703125" style="236" customWidth="1"/>
    <col min="13323" max="13323" width="8.5703125" style="236" bestFit="1" customWidth="1"/>
    <col min="13324" max="13324" width="6.85546875" style="236" customWidth="1"/>
    <col min="13325" max="13326" width="9.140625" style="236"/>
    <col min="13327" max="13327" width="9.28515625" style="236" bestFit="1" customWidth="1"/>
    <col min="13328" max="13328" width="9.140625" style="236"/>
    <col min="13329" max="13329" width="9.28515625" style="236" bestFit="1" customWidth="1"/>
    <col min="13330" max="13330" width="9.140625" style="236"/>
    <col min="13331" max="13331" width="9.28515625" style="236" bestFit="1" customWidth="1"/>
    <col min="13332" max="13568" width="9.140625" style="236"/>
    <col min="13569" max="13569" width="8.85546875" style="236" customWidth="1"/>
    <col min="13570" max="13570" width="10.7109375" style="236" customWidth="1"/>
    <col min="13571" max="13571" width="11.42578125" style="236" customWidth="1"/>
    <col min="13572" max="13572" width="11.85546875" style="236" customWidth="1"/>
    <col min="13573" max="13573" width="11" style="236" customWidth="1"/>
    <col min="13574" max="13574" width="10" style="236" customWidth="1"/>
    <col min="13575" max="13575" width="9.85546875" style="236" customWidth="1"/>
    <col min="13576" max="13576" width="10.28515625" style="236" customWidth="1"/>
    <col min="13577" max="13577" width="9.7109375" style="236" customWidth="1"/>
    <col min="13578" max="13578" width="8.5703125" style="236" customWidth="1"/>
    <col min="13579" max="13579" width="8.5703125" style="236" bestFit="1" customWidth="1"/>
    <col min="13580" max="13580" width="6.85546875" style="236" customWidth="1"/>
    <col min="13581" max="13582" width="9.140625" style="236"/>
    <col min="13583" max="13583" width="9.28515625" style="236" bestFit="1" customWidth="1"/>
    <col min="13584" max="13584" width="9.140625" style="236"/>
    <col min="13585" max="13585" width="9.28515625" style="236" bestFit="1" customWidth="1"/>
    <col min="13586" max="13586" width="9.140625" style="236"/>
    <col min="13587" max="13587" width="9.28515625" style="236" bestFit="1" customWidth="1"/>
    <col min="13588" max="13824" width="9.140625" style="236"/>
    <col min="13825" max="13825" width="8.85546875" style="236" customWidth="1"/>
    <col min="13826" max="13826" width="10.7109375" style="236" customWidth="1"/>
    <col min="13827" max="13827" width="11.42578125" style="236" customWidth="1"/>
    <col min="13828" max="13828" width="11.85546875" style="236" customWidth="1"/>
    <col min="13829" max="13829" width="11" style="236" customWidth="1"/>
    <col min="13830" max="13830" width="10" style="236" customWidth="1"/>
    <col min="13831" max="13831" width="9.85546875" style="236" customWidth="1"/>
    <col min="13832" max="13832" width="10.28515625" style="236" customWidth="1"/>
    <col min="13833" max="13833" width="9.7109375" style="236" customWidth="1"/>
    <col min="13834" max="13834" width="8.5703125" style="236" customWidth="1"/>
    <col min="13835" max="13835" width="8.5703125" style="236" bestFit="1" customWidth="1"/>
    <col min="13836" max="13836" width="6.85546875" style="236" customWidth="1"/>
    <col min="13837" max="13838" width="9.140625" style="236"/>
    <col min="13839" max="13839" width="9.28515625" style="236" bestFit="1" customWidth="1"/>
    <col min="13840" max="13840" width="9.140625" style="236"/>
    <col min="13841" max="13841" width="9.28515625" style="236" bestFit="1" customWidth="1"/>
    <col min="13842" max="13842" width="9.140625" style="236"/>
    <col min="13843" max="13843" width="9.28515625" style="236" bestFit="1" customWidth="1"/>
    <col min="13844" max="14080" width="9.140625" style="236"/>
    <col min="14081" max="14081" width="8.85546875" style="236" customWidth="1"/>
    <col min="14082" max="14082" width="10.7109375" style="236" customWidth="1"/>
    <col min="14083" max="14083" width="11.42578125" style="236" customWidth="1"/>
    <col min="14084" max="14084" width="11.85546875" style="236" customWidth="1"/>
    <col min="14085" max="14085" width="11" style="236" customWidth="1"/>
    <col min="14086" max="14086" width="10" style="236" customWidth="1"/>
    <col min="14087" max="14087" width="9.85546875" style="236" customWidth="1"/>
    <col min="14088" max="14088" width="10.28515625" style="236" customWidth="1"/>
    <col min="14089" max="14089" width="9.7109375" style="236" customWidth="1"/>
    <col min="14090" max="14090" width="8.5703125" style="236" customWidth="1"/>
    <col min="14091" max="14091" width="8.5703125" style="236" bestFit="1" customWidth="1"/>
    <col min="14092" max="14092" width="6.85546875" style="236" customWidth="1"/>
    <col min="14093" max="14094" width="9.140625" style="236"/>
    <col min="14095" max="14095" width="9.28515625" style="236" bestFit="1" customWidth="1"/>
    <col min="14096" max="14096" width="9.140625" style="236"/>
    <col min="14097" max="14097" width="9.28515625" style="236" bestFit="1" customWidth="1"/>
    <col min="14098" max="14098" width="9.140625" style="236"/>
    <col min="14099" max="14099" width="9.28515625" style="236" bestFit="1" customWidth="1"/>
    <col min="14100" max="14336" width="9.140625" style="236"/>
    <col min="14337" max="14337" width="8.85546875" style="236" customWidth="1"/>
    <col min="14338" max="14338" width="10.7109375" style="236" customWidth="1"/>
    <col min="14339" max="14339" width="11.42578125" style="236" customWidth="1"/>
    <col min="14340" max="14340" width="11.85546875" style="236" customWidth="1"/>
    <col min="14341" max="14341" width="11" style="236" customWidth="1"/>
    <col min="14342" max="14342" width="10" style="236" customWidth="1"/>
    <col min="14343" max="14343" width="9.85546875" style="236" customWidth="1"/>
    <col min="14344" max="14344" width="10.28515625" style="236" customWidth="1"/>
    <col min="14345" max="14345" width="9.7109375" style="236" customWidth="1"/>
    <col min="14346" max="14346" width="8.5703125" style="236" customWidth="1"/>
    <col min="14347" max="14347" width="8.5703125" style="236" bestFit="1" customWidth="1"/>
    <col min="14348" max="14348" width="6.85546875" style="236" customWidth="1"/>
    <col min="14349" max="14350" width="9.140625" style="236"/>
    <col min="14351" max="14351" width="9.28515625" style="236" bestFit="1" customWidth="1"/>
    <col min="14352" max="14352" width="9.140625" style="236"/>
    <col min="14353" max="14353" width="9.28515625" style="236" bestFit="1" customWidth="1"/>
    <col min="14354" max="14354" width="9.140625" style="236"/>
    <col min="14355" max="14355" width="9.28515625" style="236" bestFit="1" customWidth="1"/>
    <col min="14356" max="14592" width="9.140625" style="236"/>
    <col min="14593" max="14593" width="8.85546875" style="236" customWidth="1"/>
    <col min="14594" max="14594" width="10.7109375" style="236" customWidth="1"/>
    <col min="14595" max="14595" width="11.42578125" style="236" customWidth="1"/>
    <col min="14596" max="14596" width="11.85546875" style="236" customWidth="1"/>
    <col min="14597" max="14597" width="11" style="236" customWidth="1"/>
    <col min="14598" max="14598" width="10" style="236" customWidth="1"/>
    <col min="14599" max="14599" width="9.85546875" style="236" customWidth="1"/>
    <col min="14600" max="14600" width="10.28515625" style="236" customWidth="1"/>
    <col min="14601" max="14601" width="9.7109375" style="236" customWidth="1"/>
    <col min="14602" max="14602" width="8.5703125" style="236" customWidth="1"/>
    <col min="14603" max="14603" width="8.5703125" style="236" bestFit="1" customWidth="1"/>
    <col min="14604" max="14604" width="6.85546875" style="236" customWidth="1"/>
    <col min="14605" max="14606" width="9.140625" style="236"/>
    <col min="14607" max="14607" width="9.28515625" style="236" bestFit="1" customWidth="1"/>
    <col min="14608" max="14608" width="9.140625" style="236"/>
    <col min="14609" max="14609" width="9.28515625" style="236" bestFit="1" customWidth="1"/>
    <col min="14610" max="14610" width="9.140625" style="236"/>
    <col min="14611" max="14611" width="9.28515625" style="236" bestFit="1" customWidth="1"/>
    <col min="14612" max="14848" width="9.140625" style="236"/>
    <col min="14849" max="14849" width="8.85546875" style="236" customWidth="1"/>
    <col min="14850" max="14850" width="10.7109375" style="236" customWidth="1"/>
    <col min="14851" max="14851" width="11.42578125" style="236" customWidth="1"/>
    <col min="14852" max="14852" width="11.85546875" style="236" customWidth="1"/>
    <col min="14853" max="14853" width="11" style="236" customWidth="1"/>
    <col min="14854" max="14854" width="10" style="236" customWidth="1"/>
    <col min="14855" max="14855" width="9.85546875" style="236" customWidth="1"/>
    <col min="14856" max="14856" width="10.28515625" style="236" customWidth="1"/>
    <col min="14857" max="14857" width="9.7109375" style="236" customWidth="1"/>
    <col min="14858" max="14858" width="8.5703125" style="236" customWidth="1"/>
    <col min="14859" max="14859" width="8.5703125" style="236" bestFit="1" customWidth="1"/>
    <col min="14860" max="14860" width="6.85546875" style="236" customWidth="1"/>
    <col min="14861" max="14862" width="9.140625" style="236"/>
    <col min="14863" max="14863" width="9.28515625" style="236" bestFit="1" customWidth="1"/>
    <col min="14864" max="14864" width="9.140625" style="236"/>
    <col min="14865" max="14865" width="9.28515625" style="236" bestFit="1" customWidth="1"/>
    <col min="14866" max="14866" width="9.140625" style="236"/>
    <col min="14867" max="14867" width="9.28515625" style="236" bestFit="1" customWidth="1"/>
    <col min="14868" max="15104" width="9.140625" style="236"/>
    <col min="15105" max="15105" width="8.85546875" style="236" customWidth="1"/>
    <col min="15106" max="15106" width="10.7109375" style="236" customWidth="1"/>
    <col min="15107" max="15107" width="11.42578125" style="236" customWidth="1"/>
    <col min="15108" max="15108" width="11.85546875" style="236" customWidth="1"/>
    <col min="15109" max="15109" width="11" style="236" customWidth="1"/>
    <col min="15110" max="15110" width="10" style="236" customWidth="1"/>
    <col min="15111" max="15111" width="9.85546875" style="236" customWidth="1"/>
    <col min="15112" max="15112" width="10.28515625" style="236" customWidth="1"/>
    <col min="15113" max="15113" width="9.7109375" style="236" customWidth="1"/>
    <col min="15114" max="15114" width="8.5703125" style="236" customWidth="1"/>
    <col min="15115" max="15115" width="8.5703125" style="236" bestFit="1" customWidth="1"/>
    <col min="15116" max="15116" width="6.85546875" style="236" customWidth="1"/>
    <col min="15117" max="15118" width="9.140625" style="236"/>
    <col min="15119" max="15119" width="9.28515625" style="236" bestFit="1" customWidth="1"/>
    <col min="15120" max="15120" width="9.140625" style="236"/>
    <col min="15121" max="15121" width="9.28515625" style="236" bestFit="1" customWidth="1"/>
    <col min="15122" max="15122" width="9.140625" style="236"/>
    <col min="15123" max="15123" width="9.28515625" style="236" bestFit="1" customWidth="1"/>
    <col min="15124" max="15360" width="9.140625" style="236"/>
    <col min="15361" max="15361" width="8.85546875" style="236" customWidth="1"/>
    <col min="15362" max="15362" width="10.7109375" style="236" customWidth="1"/>
    <col min="15363" max="15363" width="11.42578125" style="236" customWidth="1"/>
    <col min="15364" max="15364" width="11.85546875" style="236" customWidth="1"/>
    <col min="15365" max="15365" width="11" style="236" customWidth="1"/>
    <col min="15366" max="15366" width="10" style="236" customWidth="1"/>
    <col min="15367" max="15367" width="9.85546875" style="236" customWidth="1"/>
    <col min="15368" max="15368" width="10.28515625" style="236" customWidth="1"/>
    <col min="15369" max="15369" width="9.7109375" style="236" customWidth="1"/>
    <col min="15370" max="15370" width="8.5703125" style="236" customWidth="1"/>
    <col min="15371" max="15371" width="8.5703125" style="236" bestFit="1" customWidth="1"/>
    <col min="15372" max="15372" width="6.85546875" style="236" customWidth="1"/>
    <col min="15373" max="15374" width="9.140625" style="236"/>
    <col min="15375" max="15375" width="9.28515625" style="236" bestFit="1" customWidth="1"/>
    <col min="15376" max="15376" width="9.140625" style="236"/>
    <col min="15377" max="15377" width="9.28515625" style="236" bestFit="1" customWidth="1"/>
    <col min="15378" max="15378" width="9.140625" style="236"/>
    <col min="15379" max="15379" width="9.28515625" style="236" bestFit="1" customWidth="1"/>
    <col min="15380" max="15616" width="9.140625" style="236"/>
    <col min="15617" max="15617" width="8.85546875" style="236" customWidth="1"/>
    <col min="15618" max="15618" width="10.7109375" style="236" customWidth="1"/>
    <col min="15619" max="15619" width="11.42578125" style="236" customWidth="1"/>
    <col min="15620" max="15620" width="11.85546875" style="236" customWidth="1"/>
    <col min="15621" max="15621" width="11" style="236" customWidth="1"/>
    <col min="15622" max="15622" width="10" style="236" customWidth="1"/>
    <col min="15623" max="15623" width="9.85546875" style="236" customWidth="1"/>
    <col min="15624" max="15624" width="10.28515625" style="236" customWidth="1"/>
    <col min="15625" max="15625" width="9.7109375" style="236" customWidth="1"/>
    <col min="15626" max="15626" width="8.5703125" style="236" customWidth="1"/>
    <col min="15627" max="15627" width="8.5703125" style="236" bestFit="1" customWidth="1"/>
    <col min="15628" max="15628" width="6.85546875" style="236" customWidth="1"/>
    <col min="15629" max="15630" width="9.140625" style="236"/>
    <col min="15631" max="15631" width="9.28515625" style="236" bestFit="1" customWidth="1"/>
    <col min="15632" max="15632" width="9.140625" style="236"/>
    <col min="15633" max="15633" width="9.28515625" style="236" bestFit="1" customWidth="1"/>
    <col min="15634" max="15634" width="9.140625" style="236"/>
    <col min="15635" max="15635" width="9.28515625" style="236" bestFit="1" customWidth="1"/>
    <col min="15636" max="15872" width="9.140625" style="236"/>
    <col min="15873" max="15873" width="8.85546875" style="236" customWidth="1"/>
    <col min="15874" max="15874" width="10.7109375" style="236" customWidth="1"/>
    <col min="15875" max="15875" width="11.42578125" style="236" customWidth="1"/>
    <col min="15876" max="15876" width="11.85546875" style="236" customWidth="1"/>
    <col min="15877" max="15877" width="11" style="236" customWidth="1"/>
    <col min="15878" max="15878" width="10" style="236" customWidth="1"/>
    <col min="15879" max="15879" width="9.85546875" style="236" customWidth="1"/>
    <col min="15880" max="15880" width="10.28515625" style="236" customWidth="1"/>
    <col min="15881" max="15881" width="9.7109375" style="236" customWidth="1"/>
    <col min="15882" max="15882" width="8.5703125" style="236" customWidth="1"/>
    <col min="15883" max="15883" width="8.5703125" style="236" bestFit="1" customWidth="1"/>
    <col min="15884" max="15884" width="6.85546875" style="236" customWidth="1"/>
    <col min="15885" max="15886" width="9.140625" style="236"/>
    <col min="15887" max="15887" width="9.28515625" style="236" bestFit="1" customWidth="1"/>
    <col min="15888" max="15888" width="9.140625" style="236"/>
    <col min="15889" max="15889" width="9.28515625" style="236" bestFit="1" customWidth="1"/>
    <col min="15890" max="15890" width="9.140625" style="236"/>
    <col min="15891" max="15891" width="9.28515625" style="236" bestFit="1" customWidth="1"/>
    <col min="15892" max="16128" width="9.140625" style="236"/>
    <col min="16129" max="16129" width="8.85546875" style="236" customWidth="1"/>
    <col min="16130" max="16130" width="10.7109375" style="236" customWidth="1"/>
    <col min="16131" max="16131" width="11.42578125" style="236" customWidth="1"/>
    <col min="16132" max="16132" width="11.85546875" style="236" customWidth="1"/>
    <col min="16133" max="16133" width="11" style="236" customWidth="1"/>
    <col min="16134" max="16134" width="10" style="236" customWidth="1"/>
    <col min="16135" max="16135" width="9.85546875" style="236" customWidth="1"/>
    <col min="16136" max="16136" width="10.28515625" style="236" customWidth="1"/>
    <col min="16137" max="16137" width="9.7109375" style="236" customWidth="1"/>
    <col min="16138" max="16138" width="8.5703125" style="236" customWidth="1"/>
    <col min="16139" max="16139" width="8.5703125" style="236" bestFit="1" customWidth="1"/>
    <col min="16140" max="16140" width="6.85546875" style="236" customWidth="1"/>
    <col min="16141" max="16142" width="9.140625" style="236"/>
    <col min="16143" max="16143" width="9.28515625" style="236" bestFit="1" customWidth="1"/>
    <col min="16144" max="16144" width="9.140625" style="236"/>
    <col min="16145" max="16145" width="9.28515625" style="236" bestFit="1" customWidth="1"/>
    <col min="16146" max="16146" width="9.140625" style="236"/>
    <col min="16147" max="16147" width="9.28515625" style="236" bestFit="1" customWidth="1"/>
    <col min="16148" max="16384" width="9.140625" style="236"/>
  </cols>
  <sheetData>
    <row r="1" spans="1:15" s="6" customFormat="1" ht="16.5" x14ac:dyDescent="0.3">
      <c r="A1" s="744" t="s">
        <v>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</row>
    <row r="2" spans="1:15" s="6" customFormat="1" ht="9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15" s="6" customFormat="1" ht="16.5" x14ac:dyDescent="0.3">
      <c r="A3" s="7" t="str">
        <f>'[20]PLANILHA ORÇAM.'!A12</f>
        <v xml:space="preserve">OBRA  : </v>
      </c>
      <c r="B3" s="2" t="str">
        <f>'PLANILHA ORÇAM.'!B5</f>
        <v>REFORMA DO SALÃO NOBRE E PSICOSOCIAL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1:15" s="6" customFormat="1" ht="16.5" x14ac:dyDescent="0.3">
      <c r="A4" s="7" t="str">
        <f>'[20]PLANILHA ORÇAM.'!A13</f>
        <v xml:space="preserve">END.    : </v>
      </c>
      <c r="B4" s="2" t="str">
        <f>'PLANILHA ORÇAM.'!B6</f>
        <v>BR 364 - KM 17 CASA DE SAUDE SANTA MARCELINA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</row>
    <row r="5" spans="1:15" s="6" customFormat="1" ht="16.5" x14ac:dyDescent="0.3">
      <c r="A5" s="7" t="str">
        <f>'[20]PLANILHA ORÇAM.'!A14</f>
        <v>LOCAL:</v>
      </c>
      <c r="B5" s="2" t="s">
        <v>72</v>
      </c>
      <c r="C5" s="2"/>
      <c r="D5" s="2"/>
      <c r="E5" s="2"/>
      <c r="F5" s="2"/>
      <c r="G5" s="2"/>
      <c r="H5" s="2"/>
      <c r="I5" s="2"/>
      <c r="J5" s="8"/>
      <c r="K5" s="3"/>
      <c r="L5" s="3"/>
      <c r="M5" s="3"/>
    </row>
    <row r="6" spans="1:15" s="6" customFormat="1" ht="16.5" x14ac:dyDescent="0.3">
      <c r="A6" s="7" t="str">
        <f>'[20]PLANILHA ORÇAM.'!A15</f>
        <v>ÁREA  :</v>
      </c>
      <c r="B6" s="2" t="str">
        <f>'PLANILHA ORÇAM.'!B8</f>
        <v>238,20 M2</v>
      </c>
      <c r="C6" s="2"/>
      <c r="D6" s="2"/>
      <c r="E6" s="2"/>
      <c r="F6" s="2"/>
      <c r="G6" s="2"/>
      <c r="H6" s="2"/>
      <c r="I6" s="2"/>
      <c r="J6" s="3"/>
      <c r="K6" s="3"/>
      <c r="L6" s="3"/>
      <c r="M6" s="3"/>
    </row>
    <row r="7" spans="1:15" s="6" customFormat="1" ht="16.5" x14ac:dyDescent="0.3">
      <c r="A7" s="7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</row>
    <row r="8" spans="1:15" s="6" customFormat="1" ht="16.5" x14ac:dyDescent="0.3">
      <c r="A8" s="9" t="s">
        <v>1</v>
      </c>
      <c r="B8" s="10" t="str">
        <f>'PLANILHA ORÇAM.'!D13</f>
        <v>Administração e Controle - Resp. Técnico (Engenheiro Civil)</v>
      </c>
      <c r="C8" s="10"/>
      <c r="D8" s="10"/>
      <c r="E8" s="11"/>
      <c r="F8" s="10"/>
      <c r="G8" s="10"/>
      <c r="H8" s="10"/>
      <c r="I8" s="10"/>
      <c r="J8" s="10"/>
      <c r="K8" s="10"/>
      <c r="L8" s="10"/>
      <c r="M8" s="12"/>
    </row>
    <row r="9" spans="1:15" s="6" customFormat="1" ht="16.5" x14ac:dyDescent="0.3">
      <c r="A9" s="155" t="s">
        <v>86</v>
      </c>
      <c r="B9" s="613" t="s">
        <v>602</v>
      </c>
      <c r="C9" s="20"/>
      <c r="D9" s="39"/>
      <c r="E9" s="39"/>
      <c r="F9" s="613"/>
      <c r="G9" s="99"/>
      <c r="H9" s="155"/>
      <c r="I9" s="613"/>
      <c r="J9" s="613"/>
      <c r="K9" s="30"/>
      <c r="L9" s="30"/>
      <c r="M9" s="20"/>
    </row>
    <row r="10" spans="1:15" s="6" customFormat="1" ht="16.5" x14ac:dyDescent="0.3">
      <c r="A10" s="155"/>
      <c r="B10" s="613"/>
      <c r="C10" s="20"/>
      <c r="D10" s="39"/>
      <c r="E10" s="39"/>
      <c r="F10" s="613"/>
      <c r="G10" s="99"/>
      <c r="H10" s="155"/>
      <c r="I10" s="613"/>
      <c r="J10" s="613"/>
      <c r="K10" s="30"/>
      <c r="L10" s="30"/>
      <c r="M10" s="20"/>
    </row>
    <row r="11" spans="1:15" s="6" customFormat="1" ht="16.5" x14ac:dyDescent="0.3">
      <c r="A11" s="53"/>
      <c r="B11" s="212" t="s">
        <v>603</v>
      </c>
      <c r="C11" s="213"/>
      <c r="D11" s="213"/>
      <c r="E11" s="166"/>
      <c r="F11" s="40"/>
      <c r="G11" s="197"/>
      <c r="H11" s="53"/>
      <c r="I11" s="40"/>
      <c r="J11" s="40"/>
      <c r="K11" s="43"/>
      <c r="L11" s="43"/>
      <c r="M11" s="437"/>
    </row>
    <row r="12" spans="1:15" s="6" customFormat="1" ht="16.5" x14ac:dyDescent="0.3">
      <c r="A12" s="53"/>
      <c r="B12" s="40"/>
      <c r="C12" s="437"/>
      <c r="D12" s="166"/>
      <c r="E12" s="166"/>
      <c r="F12" s="40"/>
      <c r="G12" s="197"/>
      <c r="H12" s="53"/>
      <c r="I12" s="40"/>
      <c r="J12" s="40"/>
      <c r="K12" s="43"/>
      <c r="L12" s="43"/>
      <c r="M12" s="437"/>
    </row>
    <row r="13" spans="1:15" s="6" customFormat="1" ht="16.5" x14ac:dyDescent="0.3">
      <c r="A13" s="53"/>
      <c r="B13" s="9" t="s">
        <v>9</v>
      </c>
      <c r="C13" s="138" t="s">
        <v>7</v>
      </c>
      <c r="D13" s="138">
        <v>3</v>
      </c>
      <c r="E13" s="86" t="s">
        <v>595</v>
      </c>
      <c r="G13" s="197"/>
      <c r="H13" s="53"/>
      <c r="I13" s="40"/>
      <c r="J13" s="40"/>
      <c r="K13" s="43"/>
      <c r="L13" s="43"/>
      <c r="M13" s="437"/>
    </row>
    <row r="14" spans="1:15" s="6" customFormat="1" ht="16.5" x14ac:dyDescent="0.3">
      <c r="A14" s="353"/>
      <c r="B14" s="652"/>
      <c r="C14" s="653"/>
      <c r="D14" s="653"/>
      <c r="E14" s="654"/>
      <c r="F14" s="352"/>
      <c r="G14" s="400"/>
      <c r="H14" s="353"/>
      <c r="I14" s="354"/>
      <c r="J14" s="354"/>
      <c r="K14" s="355"/>
      <c r="L14" s="355"/>
      <c r="M14" s="356"/>
    </row>
    <row r="15" spans="1:15" s="13" customFormat="1" ht="14.25" x14ac:dyDescent="0.2">
      <c r="A15" s="9" t="s">
        <v>103</v>
      </c>
      <c r="B15" s="10" t="str">
        <f>'[20]PLANILHA ORÇAM.'!B19</f>
        <v>SERVIÇOS PRELIMINARES</v>
      </c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2"/>
    </row>
    <row r="16" spans="1:15" s="6" customFormat="1" ht="16.5" x14ac:dyDescent="0.3">
      <c r="A16" s="14"/>
      <c r="B16" s="5"/>
      <c r="C16" s="15"/>
      <c r="D16" s="16"/>
      <c r="E16" s="5"/>
      <c r="F16" s="5"/>
      <c r="G16" s="5"/>
      <c r="H16" s="5"/>
      <c r="I16" s="5"/>
      <c r="J16" s="5"/>
      <c r="K16" s="5"/>
      <c r="L16" s="5"/>
      <c r="M16" s="17"/>
      <c r="N16" s="18"/>
      <c r="O16" s="19"/>
    </row>
    <row r="17" spans="1:15" s="22" customFormat="1" ht="16.5" customHeight="1" x14ac:dyDescent="0.3">
      <c r="A17" s="20" t="s">
        <v>105</v>
      </c>
      <c r="B17" s="745" t="s">
        <v>306</v>
      </c>
      <c r="C17" s="745"/>
      <c r="D17" s="745"/>
      <c r="E17" s="745"/>
      <c r="F17" s="745"/>
      <c r="G17" s="745"/>
      <c r="H17" s="745"/>
      <c r="I17" s="745"/>
      <c r="J17" s="745"/>
      <c r="K17" s="745"/>
      <c r="L17" s="21"/>
      <c r="M17" s="21"/>
    </row>
    <row r="18" spans="1:15" s="22" customFormat="1" ht="12.75" customHeight="1" x14ac:dyDescent="0.3">
      <c r="A18" s="20"/>
      <c r="B18" s="745"/>
      <c r="C18" s="745"/>
      <c r="D18" s="745"/>
      <c r="E18" s="745"/>
      <c r="F18" s="745"/>
      <c r="G18" s="745"/>
      <c r="H18" s="745"/>
      <c r="I18" s="745"/>
      <c r="J18" s="745"/>
      <c r="K18" s="745"/>
      <c r="L18" s="23"/>
      <c r="M18" s="23"/>
    </row>
    <row r="19" spans="1:15" s="22" customFormat="1" ht="16.5" x14ac:dyDescent="0.3">
      <c r="A19" s="20"/>
      <c r="B19" s="25" t="s">
        <v>2</v>
      </c>
      <c r="C19" s="26"/>
      <c r="D19" s="26" t="s">
        <v>3</v>
      </c>
      <c r="E19" s="26"/>
      <c r="F19" s="26" t="s">
        <v>4</v>
      </c>
      <c r="G19" s="25"/>
      <c r="H19" s="27" t="s">
        <v>5</v>
      </c>
      <c r="I19" s="28"/>
      <c r="J19" s="29"/>
      <c r="K19" s="30"/>
      <c r="L19" s="30"/>
      <c r="M19" s="31"/>
      <c r="N19" s="32"/>
      <c r="O19" s="33"/>
    </row>
    <row r="20" spans="1:15" s="22" customFormat="1" ht="16.5" x14ac:dyDescent="0.3">
      <c r="A20" s="20"/>
      <c r="B20" s="34">
        <v>2</v>
      </c>
      <c r="C20" s="34" t="s">
        <v>6</v>
      </c>
      <c r="D20" s="34">
        <v>3</v>
      </c>
      <c r="E20" s="34" t="s">
        <v>6</v>
      </c>
      <c r="F20" s="34">
        <v>1</v>
      </c>
      <c r="G20" s="35" t="s">
        <v>7</v>
      </c>
      <c r="H20" s="34">
        <f>ROUND(B20*D20*F20,2)</f>
        <v>6</v>
      </c>
      <c r="I20" s="22" t="s">
        <v>8</v>
      </c>
      <c r="J20" s="36"/>
      <c r="K20" s="30"/>
      <c r="L20" s="30"/>
      <c r="M20" s="31"/>
      <c r="N20" s="32"/>
      <c r="O20" s="33"/>
    </row>
    <row r="21" spans="1:15" s="47" customFormat="1" ht="16.5" x14ac:dyDescent="0.3">
      <c r="A21" s="37"/>
      <c r="B21" s="38"/>
      <c r="C21" s="38"/>
      <c r="D21" s="38"/>
      <c r="E21" s="38"/>
      <c r="F21" s="39"/>
      <c r="G21" s="40"/>
      <c r="H21" s="38"/>
      <c r="I21" s="41"/>
      <c r="J21" s="42"/>
      <c r="K21" s="43"/>
      <c r="L21" s="43"/>
      <c r="M21" s="44"/>
      <c r="N21" s="45"/>
      <c r="O21" s="46"/>
    </row>
    <row r="22" spans="1:15" s="47" customFormat="1" ht="16.5" x14ac:dyDescent="0.3">
      <c r="A22" s="20"/>
      <c r="B22" s="48" t="s">
        <v>9</v>
      </c>
      <c r="C22" s="49" t="s">
        <v>7</v>
      </c>
      <c r="D22" s="49">
        <f>H20</f>
        <v>6</v>
      </c>
      <c r="E22" s="50" t="s">
        <v>8</v>
      </c>
      <c r="F22" s="22"/>
      <c r="G22" s="22"/>
      <c r="H22" s="29"/>
      <c r="I22" s="51"/>
      <c r="J22" s="30"/>
      <c r="K22" s="30"/>
      <c r="L22" s="30"/>
      <c r="M22" s="31"/>
      <c r="N22" s="45"/>
      <c r="O22" s="46"/>
    </row>
    <row r="23" spans="1:15" s="47" customFormat="1" ht="16.5" x14ac:dyDescent="0.3">
      <c r="A23" s="348"/>
      <c r="B23" s="349"/>
      <c r="C23" s="350"/>
      <c r="D23" s="350"/>
      <c r="E23" s="351"/>
      <c r="F23" s="352"/>
      <c r="G23" s="352"/>
      <c r="H23" s="353"/>
      <c r="I23" s="354"/>
      <c r="J23" s="355"/>
      <c r="K23" s="355"/>
      <c r="L23" s="355"/>
      <c r="M23" s="356"/>
      <c r="N23" s="45"/>
      <c r="O23" s="46"/>
    </row>
    <row r="24" spans="1:15" s="47" customFormat="1" ht="16.5" x14ac:dyDescent="0.3">
      <c r="A24" s="20" t="s">
        <v>107</v>
      </c>
      <c r="B24" s="745" t="s">
        <v>307</v>
      </c>
      <c r="C24" s="745"/>
      <c r="D24" s="745"/>
      <c r="E24" s="745"/>
      <c r="F24" s="745"/>
      <c r="G24" s="745"/>
      <c r="H24" s="745"/>
      <c r="I24" s="745"/>
      <c r="J24" s="745"/>
      <c r="K24" s="745"/>
      <c r="L24" s="21"/>
      <c r="M24" s="21"/>
      <c r="N24" s="45"/>
      <c r="O24" s="46"/>
    </row>
    <row r="25" spans="1:15" s="47" customFormat="1" ht="16.5" x14ac:dyDescent="0.3">
      <c r="A25" s="20"/>
      <c r="B25" s="745"/>
      <c r="C25" s="745"/>
      <c r="D25" s="745"/>
      <c r="E25" s="745"/>
      <c r="F25" s="745"/>
      <c r="G25" s="745"/>
      <c r="H25" s="745"/>
      <c r="I25" s="745"/>
      <c r="J25" s="745"/>
      <c r="K25" s="745"/>
      <c r="L25" s="23"/>
      <c r="M25" s="23"/>
      <c r="N25" s="45"/>
      <c r="O25" s="46"/>
    </row>
    <row r="26" spans="1:15" s="47" customFormat="1" ht="16.5" x14ac:dyDescent="0.3">
      <c r="A26" s="20"/>
      <c r="B26" s="25" t="s">
        <v>2</v>
      </c>
      <c r="C26" s="26"/>
      <c r="D26" s="26" t="s">
        <v>3</v>
      </c>
      <c r="E26" s="26"/>
      <c r="F26" s="26" t="s">
        <v>4</v>
      </c>
      <c r="G26" s="25"/>
      <c r="H26" s="27" t="s">
        <v>5</v>
      </c>
      <c r="I26" s="28"/>
      <c r="J26" s="29"/>
      <c r="K26" s="30"/>
      <c r="L26" s="30"/>
      <c r="M26" s="31"/>
      <c r="N26" s="45"/>
      <c r="O26" s="46"/>
    </row>
    <row r="27" spans="1:15" s="47" customFormat="1" ht="16.5" x14ac:dyDescent="0.3">
      <c r="A27" s="20"/>
      <c r="B27" s="34">
        <v>2.5</v>
      </c>
      <c r="C27" s="34" t="s">
        <v>6</v>
      </c>
      <c r="D27" s="34">
        <v>2.5</v>
      </c>
      <c r="E27" s="34" t="s">
        <v>6</v>
      </c>
      <c r="F27" s="34">
        <v>1</v>
      </c>
      <c r="G27" s="35" t="s">
        <v>7</v>
      </c>
      <c r="H27" s="34">
        <f>ROUND(B27*D27*F27,2)</f>
        <v>6.25</v>
      </c>
      <c r="I27" s="22" t="s">
        <v>8</v>
      </c>
      <c r="J27" s="36"/>
      <c r="K27" s="30"/>
      <c r="L27" s="30"/>
      <c r="M27" s="31"/>
      <c r="N27" s="45"/>
      <c r="O27" s="46"/>
    </row>
    <row r="28" spans="1:15" s="47" customFormat="1" ht="16.5" x14ac:dyDescent="0.3">
      <c r="A28" s="37"/>
      <c r="B28" s="38"/>
      <c r="C28" s="38"/>
      <c r="D28" s="38"/>
      <c r="E28" s="38"/>
      <c r="F28" s="39"/>
      <c r="G28" s="40"/>
      <c r="H28" s="38"/>
      <c r="I28" s="41"/>
      <c r="J28" s="42"/>
      <c r="K28" s="43"/>
      <c r="L28" s="43"/>
      <c r="M28" s="44"/>
      <c r="N28" s="45"/>
      <c r="O28" s="46"/>
    </row>
    <row r="29" spans="1:15" s="47" customFormat="1" ht="16.5" x14ac:dyDescent="0.3">
      <c r="A29" s="20"/>
      <c r="B29" s="608" t="s">
        <v>9</v>
      </c>
      <c r="C29" s="609" t="s">
        <v>7</v>
      </c>
      <c r="D29" s="609">
        <f>H27</f>
        <v>6.25</v>
      </c>
      <c r="E29" s="610" t="s">
        <v>8</v>
      </c>
      <c r="F29" s="22"/>
      <c r="G29" s="22"/>
      <c r="H29" s="29"/>
      <c r="I29" s="51"/>
      <c r="J29" s="30"/>
      <c r="K29" s="30"/>
      <c r="L29" s="30"/>
      <c r="M29" s="31"/>
      <c r="N29" s="45"/>
      <c r="O29" s="46"/>
    </row>
    <row r="30" spans="1:15" s="47" customFormat="1" ht="16.5" x14ac:dyDescent="0.3">
      <c r="A30" s="348"/>
      <c r="B30" s="349"/>
      <c r="C30" s="350"/>
      <c r="D30" s="350"/>
      <c r="E30" s="351"/>
      <c r="F30" s="607"/>
      <c r="G30" s="607"/>
      <c r="H30" s="353"/>
      <c r="I30" s="354"/>
      <c r="J30" s="355"/>
      <c r="K30" s="355"/>
      <c r="L30" s="355"/>
      <c r="M30" s="356"/>
      <c r="N30" s="45"/>
      <c r="O30" s="46"/>
    </row>
    <row r="31" spans="1:15" s="47" customFormat="1" ht="16.5" x14ac:dyDescent="0.3">
      <c r="A31" s="410" t="s">
        <v>103</v>
      </c>
      <c r="B31" s="411" t="str">
        <f>'PLANILHA ORÇAM.'!B19:I19</f>
        <v>DEMOLIÇÕES E RETIRADAS</v>
      </c>
      <c r="C31" s="411"/>
      <c r="D31" s="411"/>
      <c r="E31" s="412"/>
      <c r="F31" s="411"/>
      <c r="G31" s="411"/>
      <c r="H31" s="411"/>
      <c r="I31" s="411"/>
      <c r="J31" s="10"/>
      <c r="K31" s="10"/>
      <c r="L31" s="10"/>
      <c r="M31" s="12"/>
      <c r="N31" s="45"/>
      <c r="O31" s="46"/>
    </row>
    <row r="32" spans="1:15" s="22" customFormat="1" ht="16.5" x14ac:dyDescent="0.3">
      <c r="A32" s="20" t="s">
        <v>105</v>
      </c>
      <c r="B32" s="55" t="s">
        <v>106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32"/>
      <c r="O32" s="33"/>
    </row>
    <row r="33" spans="1:15" s="47" customFormat="1" ht="16.5" x14ac:dyDescent="0.3">
      <c r="A33" s="37"/>
      <c r="B33" s="52"/>
      <c r="C33" s="53"/>
      <c r="D33" s="53"/>
      <c r="E33" s="40"/>
      <c r="F33" s="41"/>
      <c r="G33" s="41"/>
      <c r="H33" s="53"/>
      <c r="I33" s="40"/>
      <c r="J33" s="43"/>
      <c r="K33" s="43"/>
      <c r="L33" s="43"/>
      <c r="M33" s="44"/>
      <c r="N33" s="45"/>
      <c r="O33" s="46"/>
    </row>
    <row r="34" spans="1:15" s="22" customFormat="1" ht="16.5" x14ac:dyDescent="0.3">
      <c r="A34" s="20"/>
      <c r="B34" s="24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5" s="22" customFormat="1" ht="16.5" x14ac:dyDescent="0.3">
      <c r="A35" s="20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5" s="47" customFormat="1" ht="16.5" x14ac:dyDescent="0.3">
      <c r="A36" s="37"/>
      <c r="B36" s="56" t="s">
        <v>2</v>
      </c>
      <c r="C36" s="57"/>
      <c r="D36" s="26" t="s">
        <v>11</v>
      </c>
      <c r="E36" s="57"/>
      <c r="F36" s="26" t="s">
        <v>4</v>
      </c>
      <c r="G36" s="56"/>
      <c r="H36" s="58" t="s">
        <v>5</v>
      </c>
      <c r="I36" s="59"/>
      <c r="J36" s="53"/>
      <c r="K36" s="43"/>
      <c r="L36" s="43"/>
      <c r="M36" s="44"/>
      <c r="N36" s="45"/>
      <c r="O36" s="46"/>
    </row>
    <row r="37" spans="1:15" s="47" customFormat="1" ht="16.5" x14ac:dyDescent="0.3">
      <c r="A37" s="37"/>
      <c r="B37" s="60">
        <v>0.55000000000000004</v>
      </c>
      <c r="C37" s="60" t="s">
        <v>6</v>
      </c>
      <c r="D37" s="60">
        <v>2.6</v>
      </c>
      <c r="E37" s="60" t="s">
        <v>6</v>
      </c>
      <c r="F37" s="34">
        <v>1</v>
      </c>
      <c r="G37" s="61" t="s">
        <v>7</v>
      </c>
      <c r="H37" s="60">
        <f t="shared" ref="H37:H46" si="0">ROUND(B37*D37*F37,2)</f>
        <v>1.43</v>
      </c>
      <c r="I37" s="41" t="s">
        <v>8</v>
      </c>
      <c r="J37" s="36"/>
      <c r="K37" s="43"/>
      <c r="L37" s="43"/>
      <c r="M37" s="44"/>
      <c r="N37" s="45"/>
      <c r="O37" s="46"/>
    </row>
    <row r="38" spans="1:15" s="47" customFormat="1" ht="16.5" x14ac:dyDescent="0.3">
      <c r="A38" s="37"/>
      <c r="B38" s="38">
        <v>0.65</v>
      </c>
      <c r="C38" s="38" t="s">
        <v>6</v>
      </c>
      <c r="D38" s="60">
        <v>2.6</v>
      </c>
      <c r="E38" s="38" t="s">
        <v>6</v>
      </c>
      <c r="F38" s="34">
        <v>1</v>
      </c>
      <c r="G38" s="40" t="s">
        <v>7</v>
      </c>
      <c r="H38" s="38">
        <f t="shared" si="0"/>
        <v>1.69</v>
      </c>
      <c r="I38" s="41" t="s">
        <v>8</v>
      </c>
      <c r="J38" s="42"/>
      <c r="K38" s="43"/>
      <c r="L38" s="43"/>
      <c r="M38" s="44"/>
      <c r="N38" s="45"/>
      <c r="O38" s="46"/>
    </row>
    <row r="39" spans="1:15" s="47" customFormat="1" ht="16.5" x14ac:dyDescent="0.3">
      <c r="A39" s="37"/>
      <c r="B39" s="38">
        <v>0.54</v>
      </c>
      <c r="C39" s="38" t="s">
        <v>6</v>
      </c>
      <c r="D39" s="60">
        <v>2.6</v>
      </c>
      <c r="E39" s="38" t="s">
        <v>6</v>
      </c>
      <c r="F39" s="34">
        <v>1</v>
      </c>
      <c r="G39" s="40" t="s">
        <v>7</v>
      </c>
      <c r="H39" s="38">
        <f t="shared" si="0"/>
        <v>1.4</v>
      </c>
      <c r="I39" s="41" t="s">
        <v>8</v>
      </c>
      <c r="J39" s="42"/>
      <c r="K39" s="43"/>
      <c r="L39" s="43"/>
      <c r="M39" s="44"/>
      <c r="N39" s="45"/>
      <c r="O39" s="46"/>
    </row>
    <row r="40" spans="1:15" s="47" customFormat="1" ht="16.5" x14ac:dyDescent="0.3">
      <c r="A40" s="37"/>
      <c r="B40" s="38">
        <v>0.95</v>
      </c>
      <c r="C40" s="38" t="s">
        <v>6</v>
      </c>
      <c r="D40" s="60">
        <v>2.6</v>
      </c>
      <c r="E40" s="38" t="s">
        <v>6</v>
      </c>
      <c r="F40" s="34">
        <v>1</v>
      </c>
      <c r="G40" s="40" t="s">
        <v>7</v>
      </c>
      <c r="H40" s="38">
        <f t="shared" si="0"/>
        <v>2.4700000000000002</v>
      </c>
      <c r="I40" s="41" t="s">
        <v>8</v>
      </c>
      <c r="J40" s="42"/>
      <c r="K40" s="43"/>
      <c r="L40" s="43"/>
      <c r="M40" s="44"/>
      <c r="N40" s="45"/>
      <c r="O40" s="46"/>
    </row>
    <row r="41" spans="1:15" s="47" customFormat="1" ht="16.5" x14ac:dyDescent="0.3">
      <c r="A41" s="37"/>
      <c r="B41" s="38">
        <v>0.42</v>
      </c>
      <c r="C41" s="38" t="s">
        <v>6</v>
      </c>
      <c r="D41" s="60">
        <v>2.6</v>
      </c>
      <c r="E41" s="38" t="s">
        <v>6</v>
      </c>
      <c r="F41" s="34">
        <v>1</v>
      </c>
      <c r="G41" s="40" t="s">
        <v>7</v>
      </c>
      <c r="H41" s="38">
        <f t="shared" si="0"/>
        <v>1.0900000000000001</v>
      </c>
      <c r="I41" s="41" t="s">
        <v>8</v>
      </c>
      <c r="J41" s="42"/>
      <c r="K41" s="43"/>
      <c r="L41" s="43"/>
      <c r="M41" s="44"/>
      <c r="N41" s="45"/>
      <c r="O41" s="46"/>
    </row>
    <row r="42" spans="1:15" s="47" customFormat="1" ht="16.5" x14ac:dyDescent="0.3">
      <c r="A42" s="37"/>
      <c r="B42" s="38">
        <v>0.45</v>
      </c>
      <c r="C42" s="38" t="s">
        <v>6</v>
      </c>
      <c r="D42" s="60">
        <v>2.6</v>
      </c>
      <c r="E42" s="38" t="s">
        <v>6</v>
      </c>
      <c r="F42" s="34">
        <v>1</v>
      </c>
      <c r="G42" s="40" t="s">
        <v>7</v>
      </c>
      <c r="H42" s="38">
        <f t="shared" si="0"/>
        <v>1.17</v>
      </c>
      <c r="I42" s="41" t="s">
        <v>8</v>
      </c>
      <c r="J42" s="42"/>
      <c r="K42" s="43"/>
      <c r="L42" s="43"/>
      <c r="M42" s="44"/>
      <c r="N42" s="45"/>
      <c r="O42" s="46"/>
    </row>
    <row r="43" spans="1:15" s="47" customFormat="1" ht="16.5" x14ac:dyDescent="0.3">
      <c r="A43" s="37"/>
      <c r="B43" s="38">
        <v>3</v>
      </c>
      <c r="C43" s="38" t="s">
        <v>6</v>
      </c>
      <c r="D43" s="60">
        <v>2.6</v>
      </c>
      <c r="E43" s="38" t="s">
        <v>6</v>
      </c>
      <c r="F43" s="34">
        <v>4</v>
      </c>
      <c r="G43" s="40" t="s">
        <v>7</v>
      </c>
      <c r="H43" s="38">
        <f t="shared" si="0"/>
        <v>31.2</v>
      </c>
      <c r="I43" s="41" t="s">
        <v>8</v>
      </c>
      <c r="J43" s="42"/>
      <c r="K43" s="43"/>
      <c r="L43" s="43"/>
      <c r="M43" s="44"/>
      <c r="N43" s="45"/>
      <c r="O43" s="46"/>
    </row>
    <row r="44" spans="1:15" s="47" customFormat="1" ht="16.5" x14ac:dyDescent="0.3">
      <c r="A44" s="37"/>
      <c r="B44" s="38">
        <v>2.29</v>
      </c>
      <c r="C44" s="38" t="s">
        <v>6</v>
      </c>
      <c r="D44" s="60">
        <v>2.6</v>
      </c>
      <c r="E44" s="38" t="s">
        <v>6</v>
      </c>
      <c r="F44" s="34">
        <v>1</v>
      </c>
      <c r="G44" s="40" t="s">
        <v>7</v>
      </c>
      <c r="H44" s="38">
        <f t="shared" si="0"/>
        <v>5.95</v>
      </c>
      <c r="I44" s="41" t="s">
        <v>8</v>
      </c>
      <c r="J44" s="42"/>
      <c r="K44" s="43"/>
      <c r="L44" s="43"/>
      <c r="M44" s="44"/>
      <c r="N44" s="45"/>
      <c r="O44" s="46"/>
    </row>
    <row r="45" spans="1:15" s="47" customFormat="1" ht="16.5" x14ac:dyDescent="0.3">
      <c r="A45" s="37"/>
      <c r="B45" s="38">
        <v>2.3199999999999998</v>
      </c>
      <c r="C45" s="38" t="s">
        <v>6</v>
      </c>
      <c r="D45" s="60">
        <v>2.6</v>
      </c>
      <c r="E45" s="38" t="s">
        <v>6</v>
      </c>
      <c r="F45" s="34">
        <v>1</v>
      </c>
      <c r="G45" s="40" t="s">
        <v>7</v>
      </c>
      <c r="H45" s="38">
        <f t="shared" si="0"/>
        <v>6.03</v>
      </c>
      <c r="I45" s="41" t="s">
        <v>8</v>
      </c>
      <c r="J45" s="42"/>
      <c r="K45" s="43"/>
      <c r="L45" s="43"/>
      <c r="M45" s="44"/>
      <c r="N45" s="45"/>
      <c r="O45" s="46"/>
    </row>
    <row r="46" spans="1:15" s="47" customFormat="1" ht="16.5" x14ac:dyDescent="0.3">
      <c r="A46" s="37"/>
      <c r="B46" s="38">
        <v>0.33</v>
      </c>
      <c r="C46" s="38" t="s">
        <v>6</v>
      </c>
      <c r="D46" s="60">
        <v>2.6</v>
      </c>
      <c r="E46" s="38" t="s">
        <v>6</v>
      </c>
      <c r="F46" s="34">
        <v>2</v>
      </c>
      <c r="G46" s="40" t="s">
        <v>7</v>
      </c>
      <c r="H46" s="38">
        <f t="shared" si="0"/>
        <v>1.72</v>
      </c>
      <c r="I46" s="41" t="s">
        <v>8</v>
      </c>
      <c r="J46" s="42"/>
      <c r="K46" s="43"/>
      <c r="L46" s="43"/>
      <c r="M46" s="44"/>
      <c r="N46" s="45"/>
      <c r="O46" s="46"/>
    </row>
    <row r="47" spans="1:15" s="47" customFormat="1" ht="16.5" x14ac:dyDescent="0.3">
      <c r="A47" s="37"/>
      <c r="B47" s="38"/>
      <c r="C47" s="38"/>
      <c r="D47" s="22"/>
      <c r="E47" s="22"/>
      <c r="F47" s="39"/>
      <c r="G47" s="40" t="s">
        <v>12</v>
      </c>
      <c r="H47" s="62">
        <f>SUM(H37:H46)</f>
        <v>54.150000000000006</v>
      </c>
      <c r="I47" s="41" t="s">
        <v>8</v>
      </c>
      <c r="J47" s="53"/>
      <c r="K47" s="43"/>
      <c r="L47" s="43"/>
      <c r="M47" s="44"/>
      <c r="N47" s="45"/>
      <c r="O47" s="46"/>
    </row>
    <row r="48" spans="1:15" s="47" customFormat="1" ht="16.5" x14ac:dyDescent="0.3">
      <c r="A48" s="37"/>
      <c r="B48" s="52"/>
      <c r="C48" s="53"/>
      <c r="D48" s="53"/>
      <c r="E48" s="40"/>
      <c r="F48" s="41"/>
      <c r="G48" s="41"/>
      <c r="H48" s="53"/>
      <c r="I48" s="40"/>
      <c r="J48" s="43"/>
      <c r="K48" s="43"/>
      <c r="L48" s="43"/>
      <c r="M48" s="44"/>
      <c r="N48" s="45"/>
      <c r="O48" s="46"/>
    </row>
    <row r="49" spans="1:15" s="47" customFormat="1" ht="16.5" x14ac:dyDescent="0.3">
      <c r="A49" s="37"/>
      <c r="B49" s="48" t="s">
        <v>9</v>
      </c>
      <c r="C49" s="49" t="s">
        <v>7</v>
      </c>
      <c r="D49" s="49">
        <f>H47</f>
        <v>54.150000000000006</v>
      </c>
      <c r="E49" s="50" t="s">
        <v>8</v>
      </c>
      <c r="F49" s="41"/>
      <c r="G49" s="41"/>
      <c r="H49" s="53"/>
      <c r="I49" s="40"/>
      <c r="J49" s="43"/>
      <c r="K49" s="43"/>
      <c r="L49" s="43"/>
      <c r="M49" s="44"/>
      <c r="N49" s="45"/>
      <c r="O49" s="46"/>
    </row>
    <row r="50" spans="1:15" s="47" customFormat="1" ht="16.5" x14ac:dyDescent="0.3">
      <c r="A50" s="348"/>
      <c r="B50" s="349"/>
      <c r="C50" s="350"/>
      <c r="D50" s="350"/>
      <c r="E50" s="351"/>
      <c r="F50" s="352"/>
      <c r="G50" s="352"/>
      <c r="H50" s="353"/>
      <c r="I50" s="354"/>
      <c r="J50" s="355"/>
      <c r="K50" s="355"/>
      <c r="L50" s="43"/>
      <c r="M50" s="381"/>
      <c r="N50" s="45"/>
      <c r="O50" s="46"/>
    </row>
    <row r="51" spans="1:15" s="47" customFormat="1" ht="16.5" x14ac:dyDescent="0.3">
      <c r="A51" s="20" t="s">
        <v>107</v>
      </c>
      <c r="B51" s="383" t="str">
        <f>'PLANILHA ORÇAM.'!D21</f>
        <v xml:space="preserve">Remoção de tesouras de madeira, com vão menor que 8m, de forma manual, sem reaproveitamento. af_12/2017                                                                                                 </v>
      </c>
      <c r="C51" s="383"/>
      <c r="D51" s="350"/>
      <c r="E51" s="351"/>
      <c r="F51" s="352"/>
      <c r="G51" s="352"/>
      <c r="H51" s="353"/>
      <c r="I51" s="354"/>
      <c r="J51" s="355"/>
      <c r="K51" s="355"/>
      <c r="L51" s="43"/>
      <c r="M51" s="381"/>
      <c r="N51" s="45"/>
      <c r="O51" s="46"/>
    </row>
    <row r="52" spans="1:15" s="47" customFormat="1" ht="16.5" x14ac:dyDescent="0.3">
      <c r="A52" s="348"/>
      <c r="B52" s="349"/>
      <c r="C52" s="350"/>
      <c r="D52" s="350"/>
      <c r="E52" s="351"/>
      <c r="F52" s="352"/>
      <c r="G52" s="352"/>
      <c r="H52" s="353"/>
      <c r="I52" s="354"/>
      <c r="J52" s="355"/>
      <c r="K52" s="355"/>
      <c r="L52" s="43"/>
      <c r="M52" s="381"/>
      <c r="N52" s="45"/>
      <c r="O52" s="46"/>
    </row>
    <row r="53" spans="1:15" s="47" customFormat="1" ht="16.5" x14ac:dyDescent="0.3">
      <c r="A53" s="348"/>
      <c r="B53" s="24" t="s">
        <v>309</v>
      </c>
      <c r="C53" s="350"/>
      <c r="D53" s="350"/>
      <c r="E53" s="351"/>
      <c r="F53" s="352"/>
      <c r="G53" s="352"/>
      <c r="H53" s="353"/>
      <c r="I53" s="354"/>
      <c r="J53" s="355"/>
      <c r="K53" s="355"/>
      <c r="L53" s="43"/>
      <c r="M53" s="381"/>
      <c r="N53" s="45"/>
      <c r="O53" s="46"/>
    </row>
    <row r="54" spans="1:15" s="47" customFormat="1" ht="16.5" x14ac:dyDescent="0.3">
      <c r="A54" s="348"/>
      <c r="B54" s="24"/>
      <c r="C54" s="350"/>
      <c r="D54" s="350"/>
      <c r="E54" s="351"/>
      <c r="F54" s="352"/>
      <c r="G54" s="352"/>
      <c r="H54" s="353"/>
      <c r="I54" s="354"/>
      <c r="J54" s="355"/>
      <c r="K54" s="355"/>
      <c r="L54" s="43"/>
      <c r="M54" s="381"/>
      <c r="N54" s="45"/>
      <c r="O54" s="46"/>
    </row>
    <row r="55" spans="1:15" s="47" customFormat="1" ht="16.5" x14ac:dyDescent="0.3">
      <c r="A55" s="348"/>
      <c r="B55" s="382" t="s">
        <v>9</v>
      </c>
      <c r="C55" s="49" t="s">
        <v>7</v>
      </c>
      <c r="D55" s="49">
        <f>D66</f>
        <v>245.56</v>
      </c>
      <c r="E55" s="50" t="s">
        <v>8</v>
      </c>
      <c r="F55" s="352"/>
      <c r="G55" s="352"/>
      <c r="H55" s="353"/>
      <c r="I55" s="354"/>
      <c r="J55" s="355"/>
      <c r="K55" s="355"/>
      <c r="L55" s="43"/>
      <c r="M55" s="381"/>
      <c r="N55" s="45"/>
      <c r="O55" s="46"/>
    </row>
    <row r="56" spans="1:15" s="47" customFormat="1" ht="16.5" x14ac:dyDescent="0.3">
      <c r="A56" s="348"/>
      <c r="B56" s="349"/>
      <c r="C56" s="350"/>
      <c r="D56" s="350"/>
      <c r="E56" s="351"/>
      <c r="F56" s="352"/>
      <c r="G56" s="352"/>
      <c r="H56" s="353"/>
      <c r="I56" s="354"/>
      <c r="J56" s="355"/>
      <c r="K56" s="355"/>
      <c r="L56" s="43"/>
      <c r="M56" s="381"/>
      <c r="N56" s="45"/>
      <c r="O56" s="46"/>
    </row>
    <row r="57" spans="1:15" s="47" customFormat="1" ht="16.5" x14ac:dyDescent="0.3">
      <c r="A57" s="348"/>
      <c r="B57" s="349"/>
      <c r="C57" s="350"/>
      <c r="D57" s="350"/>
      <c r="E57" s="351"/>
      <c r="F57" s="352"/>
      <c r="G57" s="352"/>
      <c r="H57" s="353"/>
      <c r="I57" s="354"/>
      <c r="J57" s="355"/>
      <c r="K57" s="355"/>
      <c r="L57" s="43"/>
      <c r="M57" s="381"/>
      <c r="N57" s="45"/>
      <c r="O57" s="46"/>
    </row>
    <row r="58" spans="1:15" x14ac:dyDescent="0.25">
      <c r="A58" s="357"/>
      <c r="B58" s="358"/>
      <c r="C58" s="358"/>
      <c r="D58" s="358"/>
      <c r="E58" s="357"/>
      <c r="F58" s="358"/>
      <c r="G58" s="358"/>
      <c r="H58" s="358"/>
    </row>
    <row r="59" spans="1:15" s="47" customFormat="1" ht="16.5" x14ac:dyDescent="0.3">
      <c r="A59" s="20" t="s">
        <v>108</v>
      </c>
      <c r="B59" s="55" t="s">
        <v>308</v>
      </c>
      <c r="C59" s="55"/>
      <c r="D59" s="55"/>
      <c r="E59" s="55"/>
      <c r="F59" s="55"/>
      <c r="G59" s="55"/>
      <c r="H59" s="55"/>
      <c r="I59" s="55"/>
      <c r="J59" s="55"/>
      <c r="K59" s="43"/>
      <c r="L59" s="43"/>
      <c r="M59" s="44"/>
      <c r="N59" s="45"/>
      <c r="O59" s="46"/>
    </row>
    <row r="60" spans="1:15" s="47" customFormat="1" ht="16.5" x14ac:dyDescent="0.3">
      <c r="A60" s="37"/>
      <c r="B60" s="52"/>
      <c r="C60" s="53"/>
      <c r="D60" s="53"/>
      <c r="E60" s="40"/>
      <c r="F60" s="41"/>
      <c r="G60" s="41"/>
      <c r="H60" s="53"/>
      <c r="I60" s="40"/>
      <c r="J60" s="43"/>
      <c r="K60" s="43"/>
      <c r="L60" s="43"/>
      <c r="M60" s="44"/>
      <c r="N60" s="45"/>
      <c r="O60" s="46"/>
    </row>
    <row r="61" spans="1:15" s="47" customFormat="1" ht="16.5" x14ac:dyDescent="0.3">
      <c r="A61" s="20"/>
      <c r="B61" s="24" t="s">
        <v>309</v>
      </c>
      <c r="C61" s="23"/>
      <c r="D61" s="23"/>
      <c r="E61" s="23"/>
      <c r="F61" s="23"/>
      <c r="G61" s="23"/>
      <c r="H61" s="23"/>
      <c r="I61" s="23"/>
      <c r="J61" s="23"/>
      <c r="K61" s="43"/>
      <c r="L61" s="43"/>
      <c r="M61" s="44"/>
      <c r="N61" s="45"/>
      <c r="O61" s="46"/>
    </row>
    <row r="62" spans="1:15" s="47" customFormat="1" ht="16.5" x14ac:dyDescent="0.3">
      <c r="A62" s="20"/>
      <c r="B62" s="23"/>
      <c r="C62" s="23"/>
      <c r="D62" s="23"/>
      <c r="E62" s="23"/>
      <c r="F62" s="23"/>
      <c r="G62" s="23"/>
      <c r="H62" s="23"/>
      <c r="I62" s="23"/>
      <c r="J62" s="23"/>
      <c r="K62" s="43"/>
      <c r="L62" s="43"/>
      <c r="M62" s="44"/>
      <c r="N62" s="45"/>
      <c r="O62" s="46"/>
    </row>
    <row r="63" spans="1:15" s="47" customFormat="1" ht="16.5" x14ac:dyDescent="0.3">
      <c r="A63" s="37"/>
      <c r="B63" s="56" t="s">
        <v>2</v>
      </c>
      <c r="C63" s="57"/>
      <c r="D63" s="26" t="s">
        <v>11</v>
      </c>
      <c r="E63" s="57"/>
      <c r="F63" s="26" t="s">
        <v>4</v>
      </c>
      <c r="G63" s="56"/>
      <c r="H63" s="58" t="s">
        <v>5</v>
      </c>
      <c r="I63" s="59"/>
      <c r="J63" s="53"/>
      <c r="K63" s="43"/>
      <c r="L63" s="43"/>
      <c r="M63" s="44"/>
      <c r="N63" s="45"/>
      <c r="O63" s="46"/>
    </row>
    <row r="64" spans="1:15" s="47" customFormat="1" ht="16.5" x14ac:dyDescent="0.3">
      <c r="A64" s="37"/>
      <c r="B64" s="60">
        <v>11.29</v>
      </c>
      <c r="C64" s="60" t="s">
        <v>6</v>
      </c>
      <c r="D64" s="60">
        <v>21.75</v>
      </c>
      <c r="E64" s="60" t="s">
        <v>6</v>
      </c>
      <c r="F64" s="34">
        <v>1</v>
      </c>
      <c r="G64" s="61" t="s">
        <v>7</v>
      </c>
      <c r="H64" s="60">
        <f>ROUND(B64*D64*F64,2)</f>
        <v>245.56</v>
      </c>
      <c r="I64" s="41" t="s">
        <v>8</v>
      </c>
      <c r="J64" s="36"/>
      <c r="K64" s="43"/>
      <c r="L64" s="43"/>
      <c r="M64" s="44"/>
      <c r="N64" s="45"/>
      <c r="O64" s="46"/>
    </row>
    <row r="65" spans="1:15" s="47" customFormat="1" ht="16.5" x14ac:dyDescent="0.3">
      <c r="A65" s="348"/>
      <c r="B65" s="349"/>
      <c r="C65" s="350"/>
      <c r="D65" s="350"/>
      <c r="E65" s="351"/>
      <c r="F65" s="352"/>
      <c r="G65" s="352"/>
      <c r="H65" s="353"/>
      <c r="I65" s="40"/>
      <c r="J65" s="43"/>
      <c r="K65" s="43"/>
      <c r="L65" s="43"/>
      <c r="M65" s="44"/>
      <c r="N65" s="45"/>
      <c r="O65" s="46"/>
    </row>
    <row r="66" spans="1:15" s="47" customFormat="1" ht="16.5" x14ac:dyDescent="0.3">
      <c r="A66" s="348"/>
      <c r="B66" s="48" t="s">
        <v>9</v>
      </c>
      <c r="C66" s="49" t="s">
        <v>7</v>
      </c>
      <c r="D66" s="49">
        <f>H64</f>
        <v>245.56</v>
      </c>
      <c r="E66" s="50" t="s">
        <v>8</v>
      </c>
      <c r="F66" s="352"/>
      <c r="G66" s="352"/>
      <c r="H66" s="353"/>
      <c r="I66" s="40"/>
      <c r="J66" s="43"/>
      <c r="K66" s="43"/>
      <c r="L66" s="43"/>
      <c r="M66" s="44"/>
      <c r="N66" s="45"/>
      <c r="O66" s="46"/>
    </row>
    <row r="67" spans="1:15" s="47" customFormat="1" ht="16.5" x14ac:dyDescent="0.3">
      <c r="A67" s="348"/>
      <c r="B67" s="349"/>
      <c r="C67" s="350"/>
      <c r="D67" s="350"/>
      <c r="E67" s="351"/>
      <c r="F67" s="352"/>
      <c r="G67" s="352"/>
      <c r="H67" s="353"/>
      <c r="I67" s="40"/>
      <c r="J67" s="43"/>
      <c r="K67" s="43"/>
      <c r="L67" s="43"/>
      <c r="M67" s="44"/>
      <c r="N67" s="45"/>
      <c r="O67" s="46"/>
    </row>
    <row r="68" spans="1:15" s="47" customFormat="1" ht="16.5" x14ac:dyDescent="0.3">
      <c r="A68" s="20" t="s">
        <v>111</v>
      </c>
      <c r="B68" s="55" t="s">
        <v>313</v>
      </c>
      <c r="C68" s="55"/>
      <c r="D68" s="55"/>
      <c r="E68" s="55"/>
      <c r="F68" s="55"/>
      <c r="G68" s="55"/>
      <c r="H68" s="55"/>
      <c r="I68" s="55"/>
      <c r="J68" s="55"/>
      <c r="K68" s="43"/>
      <c r="L68" s="43"/>
      <c r="M68" s="44"/>
      <c r="N68" s="45"/>
      <c r="O68" s="46"/>
    </row>
    <row r="69" spans="1:15" s="47" customFormat="1" ht="16.5" x14ac:dyDescent="0.3">
      <c r="A69" s="37"/>
      <c r="B69" s="52"/>
      <c r="C69" s="53"/>
      <c r="D69" s="53"/>
      <c r="E69" s="40"/>
      <c r="F69" s="41"/>
      <c r="G69" s="41"/>
      <c r="H69" s="53"/>
      <c r="I69" s="40"/>
      <c r="J69" s="43"/>
      <c r="K69" s="43"/>
      <c r="L69" s="43"/>
      <c r="M69" s="44"/>
      <c r="N69" s="45"/>
      <c r="O69" s="46"/>
    </row>
    <row r="70" spans="1:15" s="47" customFormat="1" ht="16.5" x14ac:dyDescent="0.3">
      <c r="A70" s="20"/>
      <c r="B70" s="24" t="s">
        <v>10</v>
      </c>
      <c r="C70" s="23"/>
      <c r="D70" s="23"/>
      <c r="E70" s="23"/>
      <c r="F70" s="23"/>
      <c r="G70" s="23"/>
      <c r="H70" s="23"/>
      <c r="I70" s="23"/>
      <c r="J70" s="23"/>
      <c r="K70" s="43"/>
      <c r="L70" s="43"/>
      <c r="M70" s="44"/>
      <c r="N70" s="45"/>
      <c r="O70" s="46"/>
    </row>
    <row r="71" spans="1:15" s="47" customFormat="1" ht="16.5" x14ac:dyDescent="0.3">
      <c r="A71" s="20"/>
      <c r="B71" s="23"/>
      <c r="C71" s="23"/>
      <c r="D71" s="23"/>
      <c r="E71" s="23"/>
      <c r="F71" s="23"/>
      <c r="G71" s="23"/>
      <c r="H71" s="23"/>
      <c r="I71" s="23"/>
      <c r="J71" s="23"/>
      <c r="K71" s="43"/>
      <c r="L71" s="43"/>
      <c r="M71" s="44"/>
      <c r="N71" s="45"/>
      <c r="O71" s="46"/>
    </row>
    <row r="72" spans="1:15" s="47" customFormat="1" ht="16.5" x14ac:dyDescent="0.3">
      <c r="A72" s="37"/>
      <c r="B72" s="56" t="s">
        <v>2</v>
      </c>
      <c r="C72" s="57"/>
      <c r="D72" s="26" t="s">
        <v>312</v>
      </c>
      <c r="E72" s="57"/>
      <c r="F72" s="26" t="s">
        <v>4</v>
      </c>
      <c r="G72" s="56"/>
      <c r="H72" s="58" t="s">
        <v>5</v>
      </c>
      <c r="I72" s="59"/>
      <c r="J72" s="53"/>
      <c r="K72" s="43"/>
      <c r="L72" s="43"/>
      <c r="M72" s="44"/>
      <c r="N72" s="45"/>
      <c r="O72" s="46"/>
    </row>
    <row r="73" spans="1:15" s="47" customFormat="1" ht="16.5" x14ac:dyDescent="0.3">
      <c r="A73" s="37"/>
      <c r="B73" s="60">
        <v>3.89</v>
      </c>
      <c r="C73" s="60" t="s">
        <v>6</v>
      </c>
      <c r="D73" s="60">
        <v>2.29</v>
      </c>
      <c r="E73" s="60" t="s">
        <v>6</v>
      </c>
      <c r="F73" s="34">
        <v>1</v>
      </c>
      <c r="G73" s="61" t="s">
        <v>7</v>
      </c>
      <c r="H73" s="60">
        <f t="shared" ref="H73:H81" si="1">ROUND(B73*D73*F73,2)</f>
        <v>8.91</v>
      </c>
      <c r="I73" s="41" t="s">
        <v>8</v>
      </c>
      <c r="J73" s="36"/>
      <c r="K73" s="43"/>
      <c r="L73" s="43"/>
      <c r="M73" s="44"/>
      <c r="N73" s="45"/>
      <c r="O73" s="46"/>
    </row>
    <row r="74" spans="1:15" s="47" customFormat="1" ht="16.5" x14ac:dyDescent="0.3">
      <c r="A74" s="37"/>
      <c r="B74" s="38">
        <v>3.89</v>
      </c>
      <c r="C74" s="38" t="s">
        <v>6</v>
      </c>
      <c r="D74" s="60">
        <v>2.29</v>
      </c>
      <c r="E74" s="38" t="s">
        <v>6</v>
      </c>
      <c r="F74" s="34">
        <v>1</v>
      </c>
      <c r="G74" s="40" t="s">
        <v>7</v>
      </c>
      <c r="H74" s="38">
        <f t="shared" si="1"/>
        <v>8.91</v>
      </c>
      <c r="I74" s="41" t="s">
        <v>8</v>
      </c>
      <c r="J74" s="42"/>
      <c r="K74" s="43"/>
      <c r="L74" s="43"/>
      <c r="M74" s="44"/>
      <c r="N74" s="45"/>
      <c r="O74" s="46"/>
    </row>
    <row r="75" spans="1:15" s="47" customFormat="1" ht="16.5" x14ac:dyDescent="0.3">
      <c r="A75" s="37"/>
      <c r="B75" s="38">
        <v>2.02</v>
      </c>
      <c r="C75" s="38" t="s">
        <v>6</v>
      </c>
      <c r="D75" s="60">
        <v>7.93</v>
      </c>
      <c r="E75" s="38" t="s">
        <v>6</v>
      </c>
      <c r="F75" s="34">
        <v>1</v>
      </c>
      <c r="G75" s="40" t="s">
        <v>7</v>
      </c>
      <c r="H75" s="38">
        <f t="shared" si="1"/>
        <v>16.02</v>
      </c>
      <c r="I75" s="41" t="s">
        <v>8</v>
      </c>
      <c r="J75" s="42"/>
      <c r="K75" s="43"/>
      <c r="L75" s="43"/>
      <c r="M75" s="44"/>
      <c r="N75" s="45"/>
      <c r="O75" s="46"/>
    </row>
    <row r="76" spans="1:15" s="47" customFormat="1" ht="16.5" x14ac:dyDescent="0.3">
      <c r="A76" s="348"/>
      <c r="B76" s="38">
        <v>2.3199999999999998</v>
      </c>
      <c r="C76" s="38" t="s">
        <v>6</v>
      </c>
      <c r="D76" s="60">
        <v>3.89</v>
      </c>
      <c r="E76" s="38" t="s">
        <v>6</v>
      </c>
      <c r="F76" s="34">
        <v>1</v>
      </c>
      <c r="G76" s="40" t="s">
        <v>7</v>
      </c>
      <c r="H76" s="38">
        <f t="shared" si="1"/>
        <v>9.02</v>
      </c>
      <c r="I76" s="41" t="s">
        <v>8</v>
      </c>
      <c r="J76" s="43"/>
      <c r="K76" s="43"/>
      <c r="L76" s="43"/>
      <c r="M76" s="44"/>
      <c r="N76" s="45"/>
      <c r="O76" s="46"/>
    </row>
    <row r="77" spans="1:15" s="47" customFormat="1" ht="16.5" x14ac:dyDescent="0.3">
      <c r="A77" s="348"/>
      <c r="B77" s="38">
        <v>2.3199999999999998</v>
      </c>
      <c r="C77" s="38" t="s">
        <v>6</v>
      </c>
      <c r="D77" s="60">
        <v>3.89</v>
      </c>
      <c r="E77" s="38" t="s">
        <v>6</v>
      </c>
      <c r="F77" s="34">
        <v>1</v>
      </c>
      <c r="G77" s="40" t="s">
        <v>7</v>
      </c>
      <c r="H77" s="38">
        <f t="shared" si="1"/>
        <v>9.02</v>
      </c>
      <c r="I77" s="41" t="s">
        <v>8</v>
      </c>
      <c r="J77" s="43"/>
      <c r="K77" s="43"/>
      <c r="L77" s="43"/>
      <c r="M77" s="44"/>
      <c r="N77" s="45"/>
      <c r="O77" s="46"/>
    </row>
    <row r="78" spans="1:15" s="47" customFormat="1" ht="16.5" x14ac:dyDescent="0.3">
      <c r="A78" s="348"/>
      <c r="B78" s="38">
        <v>11.95</v>
      </c>
      <c r="C78" s="38" t="s">
        <v>6</v>
      </c>
      <c r="D78" s="60">
        <v>7.93</v>
      </c>
      <c r="E78" s="38" t="s">
        <v>6</v>
      </c>
      <c r="F78" s="34">
        <v>1</v>
      </c>
      <c r="G78" s="40" t="s">
        <v>7</v>
      </c>
      <c r="H78" s="38">
        <f t="shared" si="1"/>
        <v>94.76</v>
      </c>
      <c r="I78" s="41" t="s">
        <v>8</v>
      </c>
      <c r="J78" s="43"/>
      <c r="K78" s="43"/>
      <c r="L78" s="43"/>
      <c r="M78" s="44"/>
      <c r="N78" s="45"/>
      <c r="O78" s="46"/>
    </row>
    <row r="79" spans="1:15" s="47" customFormat="1" ht="16.5" x14ac:dyDescent="0.3">
      <c r="A79" s="348"/>
      <c r="B79" s="38">
        <v>8.44</v>
      </c>
      <c r="C79" s="38" t="s">
        <v>6</v>
      </c>
      <c r="D79" s="60">
        <v>2.4700000000000002</v>
      </c>
      <c r="E79" s="38" t="s">
        <v>6</v>
      </c>
      <c r="F79" s="34">
        <v>1</v>
      </c>
      <c r="G79" s="40" t="s">
        <v>7</v>
      </c>
      <c r="H79" s="38">
        <f t="shared" si="1"/>
        <v>20.85</v>
      </c>
      <c r="I79" s="41" t="s">
        <v>8</v>
      </c>
      <c r="J79" s="43"/>
      <c r="K79" s="43"/>
      <c r="L79" s="43"/>
      <c r="M79" s="44"/>
      <c r="N79" s="45"/>
      <c r="O79" s="46"/>
    </row>
    <row r="80" spans="1:15" s="47" customFormat="1" ht="16.5" x14ac:dyDescent="0.3">
      <c r="A80" s="348"/>
      <c r="B80" s="38">
        <v>10.71</v>
      </c>
      <c r="C80" s="38" t="s">
        <v>6</v>
      </c>
      <c r="D80" s="60">
        <v>2.4700000000000002</v>
      </c>
      <c r="E80" s="38" t="s">
        <v>6</v>
      </c>
      <c r="F80" s="34">
        <v>1</v>
      </c>
      <c r="G80" s="40" t="s">
        <v>7</v>
      </c>
      <c r="H80" s="38">
        <f t="shared" si="1"/>
        <v>26.45</v>
      </c>
      <c r="I80" s="41" t="s">
        <v>8</v>
      </c>
      <c r="J80" s="43"/>
      <c r="K80" s="43"/>
      <c r="L80" s="43"/>
      <c r="M80" s="44"/>
      <c r="N80" s="45"/>
      <c r="O80" s="46"/>
    </row>
    <row r="81" spans="1:15" s="47" customFormat="1" ht="16.5" x14ac:dyDescent="0.3">
      <c r="A81" s="348"/>
      <c r="B81" s="38">
        <v>7.36</v>
      </c>
      <c r="C81" s="38" t="s">
        <v>6</v>
      </c>
      <c r="D81" s="60">
        <v>2.4</v>
      </c>
      <c r="E81" s="38" t="s">
        <v>6</v>
      </c>
      <c r="F81" s="34">
        <v>1</v>
      </c>
      <c r="G81" s="40" t="s">
        <v>7</v>
      </c>
      <c r="H81" s="38">
        <f t="shared" si="1"/>
        <v>17.66</v>
      </c>
      <c r="I81" s="41" t="s">
        <v>8</v>
      </c>
      <c r="J81" s="43"/>
      <c r="K81" s="43"/>
      <c r="L81" s="43"/>
      <c r="M81" s="44"/>
      <c r="N81" s="45"/>
      <c r="O81" s="46"/>
    </row>
    <row r="82" spans="1:15" s="47" customFormat="1" ht="16.5" x14ac:dyDescent="0.3">
      <c r="A82" s="348"/>
      <c r="B82" s="38"/>
      <c r="C82" s="38"/>
      <c r="D82" s="360"/>
      <c r="E82" s="38"/>
      <c r="F82" s="361"/>
      <c r="G82" s="40" t="s">
        <v>12</v>
      </c>
      <c r="H82" s="62">
        <f>SUM(H73:H81)</f>
        <v>211.59999999999997</v>
      </c>
      <c r="I82" s="41" t="s">
        <v>8</v>
      </c>
      <c r="J82" s="43"/>
      <c r="K82" s="43"/>
      <c r="L82" s="43"/>
      <c r="M82" s="44"/>
      <c r="N82" s="45"/>
      <c r="O82" s="46"/>
    </row>
    <row r="83" spans="1:15" s="47" customFormat="1" ht="16.5" x14ac:dyDescent="0.3">
      <c r="A83" s="348"/>
      <c r="B83" s="38"/>
      <c r="C83" s="38"/>
      <c r="D83" s="360"/>
      <c r="E83" s="38"/>
      <c r="F83" s="361"/>
      <c r="G83" s="40"/>
      <c r="H83" s="38"/>
      <c r="I83" s="41"/>
      <c r="J83" s="43"/>
      <c r="K83" s="43"/>
      <c r="L83" s="43"/>
      <c r="M83" s="44"/>
      <c r="N83" s="45"/>
      <c r="O83" s="46"/>
    </row>
    <row r="84" spans="1:15" s="47" customFormat="1" ht="16.5" x14ac:dyDescent="0.3">
      <c r="A84" s="348"/>
      <c r="B84" s="48" t="s">
        <v>9</v>
      </c>
      <c r="C84" s="49" t="s">
        <v>7</v>
      </c>
      <c r="D84" s="49">
        <f>H82</f>
        <v>211.59999999999997</v>
      </c>
      <c r="E84" s="50" t="s">
        <v>8</v>
      </c>
      <c r="F84" s="361"/>
      <c r="G84" s="40"/>
      <c r="H84" s="38"/>
      <c r="I84" s="41"/>
      <c r="J84" s="43"/>
      <c r="K84" s="43"/>
      <c r="L84" s="43"/>
      <c r="M84" s="44"/>
      <c r="N84" s="45"/>
      <c r="O84" s="46"/>
    </row>
    <row r="85" spans="1:15" s="47" customFormat="1" ht="16.5" x14ac:dyDescent="0.3">
      <c r="A85" s="348"/>
      <c r="B85" s="38"/>
      <c r="C85" s="38"/>
      <c r="D85" s="360"/>
      <c r="E85" s="38"/>
      <c r="F85" s="361"/>
      <c r="G85" s="40"/>
      <c r="H85" s="38"/>
      <c r="I85" s="41"/>
      <c r="J85" s="43"/>
      <c r="K85" s="43"/>
      <c r="L85" s="43"/>
      <c r="M85" s="44"/>
      <c r="N85" s="45"/>
      <c r="O85" s="46"/>
    </row>
    <row r="86" spans="1:15" s="47" customFormat="1" ht="16.5" x14ac:dyDescent="0.3">
      <c r="A86" s="20" t="s">
        <v>113</v>
      </c>
      <c r="B86" s="55" t="s">
        <v>311</v>
      </c>
      <c r="C86" s="55"/>
      <c r="D86" s="55"/>
      <c r="E86" s="55"/>
      <c r="F86" s="55"/>
      <c r="G86" s="55"/>
      <c r="H86" s="55"/>
      <c r="I86" s="55"/>
      <c r="J86" s="55"/>
      <c r="K86" s="43"/>
      <c r="L86" s="43"/>
      <c r="M86" s="44"/>
      <c r="N86" s="45"/>
      <c r="O86" s="46"/>
    </row>
    <row r="87" spans="1:15" s="47" customFormat="1" ht="16.5" x14ac:dyDescent="0.3">
      <c r="A87" s="37"/>
      <c r="B87" s="52"/>
      <c r="C87" s="53"/>
      <c r="D87" s="53"/>
      <c r="E87" s="40"/>
      <c r="F87" s="41"/>
      <c r="G87" s="41"/>
      <c r="H87" s="53"/>
      <c r="I87" s="40"/>
      <c r="J87" s="43"/>
      <c r="K87" s="43"/>
      <c r="L87" s="43"/>
      <c r="M87" s="44"/>
      <c r="N87" s="45"/>
      <c r="O87" s="46"/>
    </row>
    <row r="88" spans="1:15" s="47" customFormat="1" ht="16.5" x14ac:dyDescent="0.3">
      <c r="A88" s="20"/>
      <c r="B88" s="24" t="s">
        <v>10</v>
      </c>
      <c r="C88" s="23"/>
      <c r="D88" s="23"/>
      <c r="E88" s="23"/>
      <c r="F88" s="23"/>
      <c r="G88" s="23"/>
      <c r="H88" s="23"/>
      <c r="I88" s="23"/>
      <c r="J88" s="23"/>
      <c r="K88" s="43"/>
      <c r="L88" s="43"/>
      <c r="M88" s="44"/>
      <c r="N88" s="45"/>
      <c r="O88" s="46"/>
    </row>
    <row r="89" spans="1:15" s="47" customFormat="1" ht="16.5" x14ac:dyDescent="0.3">
      <c r="A89" s="20"/>
      <c r="B89" s="23"/>
      <c r="C89" s="23"/>
      <c r="D89" s="23"/>
      <c r="E89" s="23"/>
      <c r="F89" s="23"/>
      <c r="G89" s="23"/>
      <c r="H89" s="23"/>
      <c r="I89" s="23"/>
      <c r="J89" s="23"/>
      <c r="K89" s="43"/>
      <c r="L89" s="43"/>
      <c r="M89" s="44"/>
      <c r="N89" s="45"/>
      <c r="O89" s="46"/>
    </row>
    <row r="90" spans="1:15" s="47" customFormat="1" ht="16.5" x14ac:dyDescent="0.3">
      <c r="A90" s="348"/>
      <c r="B90" s="56" t="s">
        <v>2</v>
      </c>
      <c r="C90" s="57"/>
      <c r="D90" s="26" t="s">
        <v>315</v>
      </c>
      <c r="E90" s="57"/>
      <c r="F90" s="26" t="s">
        <v>4</v>
      </c>
      <c r="G90" s="56"/>
      <c r="H90" s="58" t="s">
        <v>5</v>
      </c>
      <c r="I90" s="59"/>
      <c r="J90" s="43"/>
      <c r="K90" s="43"/>
      <c r="L90" s="43"/>
      <c r="M90" s="44"/>
      <c r="N90" s="45"/>
      <c r="O90" s="46"/>
    </row>
    <row r="91" spans="1:15" s="47" customFormat="1" ht="16.5" x14ac:dyDescent="0.3">
      <c r="A91" s="348"/>
      <c r="B91" s="60">
        <v>11.95</v>
      </c>
      <c r="C91" s="60" t="s">
        <v>6</v>
      </c>
      <c r="D91" s="60">
        <v>1.5</v>
      </c>
      <c r="E91" s="60" t="s">
        <v>6</v>
      </c>
      <c r="F91" s="34">
        <v>1</v>
      </c>
      <c r="G91" s="61" t="s">
        <v>7</v>
      </c>
      <c r="H91" s="60">
        <f t="shared" ref="H91:H100" si="2">ROUND(B91*D91*F91,2)</f>
        <v>17.93</v>
      </c>
      <c r="I91" s="41" t="s">
        <v>8</v>
      </c>
      <c r="J91" s="43" t="s">
        <v>317</v>
      </c>
      <c r="K91" s="43"/>
      <c r="L91" s="43"/>
      <c r="M91" s="44"/>
      <c r="N91" s="45"/>
      <c r="O91" s="46"/>
    </row>
    <row r="92" spans="1:15" s="47" customFormat="1" ht="16.5" x14ac:dyDescent="0.3">
      <c r="A92" s="348"/>
      <c r="B92" s="38">
        <v>10.95</v>
      </c>
      <c r="C92" s="38" t="s">
        <v>6</v>
      </c>
      <c r="D92" s="60">
        <v>1.5</v>
      </c>
      <c r="E92" s="38" t="s">
        <v>6</v>
      </c>
      <c r="F92" s="34">
        <v>1</v>
      </c>
      <c r="G92" s="40" t="s">
        <v>7</v>
      </c>
      <c r="H92" s="38">
        <f t="shared" si="2"/>
        <v>16.43</v>
      </c>
      <c r="I92" s="41" t="s">
        <v>8</v>
      </c>
      <c r="J92" s="43" t="s">
        <v>317</v>
      </c>
      <c r="K92" s="43"/>
      <c r="L92" s="43"/>
      <c r="M92" s="44"/>
      <c r="N92" s="45"/>
      <c r="O92" s="46"/>
    </row>
    <row r="93" spans="1:15" s="47" customFormat="1" ht="16.5" x14ac:dyDescent="0.3">
      <c r="A93" s="348"/>
      <c r="B93" s="38">
        <v>7.03</v>
      </c>
      <c r="C93" s="38" t="s">
        <v>6</v>
      </c>
      <c r="D93" s="60">
        <v>1.5</v>
      </c>
      <c r="E93" s="38" t="s">
        <v>6</v>
      </c>
      <c r="F93" s="34">
        <v>1</v>
      </c>
      <c r="G93" s="40" t="s">
        <v>7</v>
      </c>
      <c r="H93" s="38">
        <f t="shared" si="2"/>
        <v>10.55</v>
      </c>
      <c r="I93" s="41" t="s">
        <v>8</v>
      </c>
      <c r="J93" s="43" t="s">
        <v>317</v>
      </c>
      <c r="K93" s="43"/>
      <c r="L93" s="43"/>
      <c r="M93" s="44"/>
      <c r="N93" s="45"/>
      <c r="O93" s="46"/>
    </row>
    <row r="94" spans="1:15" s="47" customFormat="1" ht="17.25" customHeight="1" x14ac:dyDescent="0.3">
      <c r="A94" s="348"/>
      <c r="B94" s="38">
        <v>3.28</v>
      </c>
      <c r="C94" s="38" t="s">
        <v>6</v>
      </c>
      <c r="D94" s="60">
        <v>1.5</v>
      </c>
      <c r="E94" s="38" t="s">
        <v>6</v>
      </c>
      <c r="F94" s="34">
        <v>1</v>
      </c>
      <c r="G94" s="40" t="s">
        <v>7</v>
      </c>
      <c r="H94" s="38">
        <f t="shared" si="2"/>
        <v>4.92</v>
      </c>
      <c r="I94" s="41" t="s">
        <v>8</v>
      </c>
      <c r="J94" s="43" t="s">
        <v>317</v>
      </c>
      <c r="K94" s="43"/>
      <c r="L94" s="43"/>
      <c r="M94" s="44"/>
      <c r="N94" s="45"/>
      <c r="O94" s="46"/>
    </row>
    <row r="95" spans="1:15" s="47" customFormat="1" ht="17.25" customHeight="1" x14ac:dyDescent="0.3">
      <c r="A95" s="348"/>
      <c r="B95" s="38">
        <v>3.05</v>
      </c>
      <c r="C95" s="38" t="s">
        <v>6</v>
      </c>
      <c r="D95" s="60">
        <v>1.5</v>
      </c>
      <c r="E95" s="38" t="s">
        <v>6</v>
      </c>
      <c r="F95" s="34">
        <v>1</v>
      </c>
      <c r="G95" s="40" t="s">
        <v>7</v>
      </c>
      <c r="H95" s="38">
        <f t="shared" si="2"/>
        <v>4.58</v>
      </c>
      <c r="I95" s="41" t="s">
        <v>8</v>
      </c>
      <c r="J95" s="43" t="s">
        <v>317</v>
      </c>
      <c r="K95" s="43"/>
      <c r="L95" s="43"/>
      <c r="M95" s="44"/>
      <c r="N95" s="45"/>
      <c r="O95" s="46"/>
    </row>
    <row r="96" spans="1:15" s="47" customFormat="1" ht="17.25" customHeight="1" x14ac:dyDescent="0.3">
      <c r="A96" s="348"/>
      <c r="B96" s="38">
        <v>8.2200000000000006</v>
      </c>
      <c r="C96" s="38" t="s">
        <v>6</v>
      </c>
      <c r="D96" s="60">
        <v>1.5</v>
      </c>
      <c r="E96" s="38" t="s">
        <v>6</v>
      </c>
      <c r="F96" s="34">
        <v>1</v>
      </c>
      <c r="G96" s="40" t="s">
        <v>7</v>
      </c>
      <c r="H96" s="38">
        <f t="shared" si="2"/>
        <v>12.33</v>
      </c>
      <c r="I96" s="41" t="s">
        <v>8</v>
      </c>
      <c r="J96" s="43" t="s">
        <v>316</v>
      </c>
      <c r="K96" s="43"/>
      <c r="L96" s="43"/>
      <c r="M96" s="44"/>
      <c r="N96" s="45"/>
      <c r="O96" s="46"/>
    </row>
    <row r="97" spans="1:15" s="47" customFormat="1" ht="17.25" customHeight="1" x14ac:dyDescent="0.3">
      <c r="A97" s="348"/>
      <c r="B97" s="38">
        <v>10.71</v>
      </c>
      <c r="C97" s="38" t="s">
        <v>6</v>
      </c>
      <c r="D97" s="60">
        <v>1.5</v>
      </c>
      <c r="E97" s="38" t="s">
        <v>6</v>
      </c>
      <c r="F97" s="34">
        <v>1</v>
      </c>
      <c r="G97" s="40" t="s">
        <v>7</v>
      </c>
      <c r="H97" s="38">
        <f t="shared" si="2"/>
        <v>16.07</v>
      </c>
      <c r="I97" s="41" t="s">
        <v>8</v>
      </c>
      <c r="J97" s="43" t="s">
        <v>316</v>
      </c>
      <c r="K97" s="43"/>
      <c r="L97" s="43"/>
      <c r="M97" s="44"/>
      <c r="N97" s="45"/>
      <c r="O97" s="46"/>
    </row>
    <row r="98" spans="1:15" s="47" customFormat="1" ht="16.5" x14ac:dyDescent="0.3">
      <c r="A98" s="348"/>
      <c r="B98" s="38">
        <v>2.81</v>
      </c>
      <c r="C98" s="38" t="s">
        <v>6</v>
      </c>
      <c r="D98" s="60">
        <v>0.8</v>
      </c>
      <c r="E98" s="38" t="s">
        <v>6</v>
      </c>
      <c r="F98" s="34">
        <v>1</v>
      </c>
      <c r="G98" s="40" t="s">
        <v>7</v>
      </c>
      <c r="H98" s="38">
        <f t="shared" si="2"/>
        <v>2.25</v>
      </c>
      <c r="I98" s="41" t="s">
        <v>8</v>
      </c>
      <c r="J98" s="43" t="s">
        <v>316</v>
      </c>
      <c r="K98" s="43"/>
      <c r="L98" s="43"/>
      <c r="M98" s="44"/>
      <c r="N98" s="45"/>
      <c r="O98" s="46"/>
    </row>
    <row r="99" spans="1:15" s="47" customFormat="1" ht="16.5" x14ac:dyDescent="0.3">
      <c r="A99" s="348"/>
      <c r="B99" s="38">
        <v>5.2</v>
      </c>
      <c r="C99" s="38" t="s">
        <v>6</v>
      </c>
      <c r="D99" s="60">
        <v>0.8</v>
      </c>
      <c r="E99" s="38" t="s">
        <v>6</v>
      </c>
      <c r="F99" s="34">
        <v>1</v>
      </c>
      <c r="G99" s="40" t="s">
        <v>7</v>
      </c>
      <c r="H99" s="38">
        <f t="shared" si="2"/>
        <v>4.16</v>
      </c>
      <c r="I99" s="41" t="s">
        <v>8</v>
      </c>
      <c r="J99" s="43" t="s">
        <v>316</v>
      </c>
      <c r="K99" s="43"/>
      <c r="L99" s="43"/>
      <c r="M99" s="44"/>
      <c r="N99" s="45"/>
      <c r="O99" s="46"/>
    </row>
    <row r="100" spans="1:15" s="47" customFormat="1" ht="16.5" x14ac:dyDescent="0.3">
      <c r="A100" s="348"/>
      <c r="B100" s="38">
        <v>13.18</v>
      </c>
      <c r="C100" s="38" t="s">
        <v>6</v>
      </c>
      <c r="D100" s="60">
        <v>0.8</v>
      </c>
      <c r="E100" s="38" t="s">
        <v>6</v>
      </c>
      <c r="F100" s="34">
        <v>1</v>
      </c>
      <c r="G100" s="40" t="s">
        <v>7</v>
      </c>
      <c r="H100" s="38">
        <f t="shared" si="2"/>
        <v>10.54</v>
      </c>
      <c r="I100" s="41" t="s">
        <v>8</v>
      </c>
      <c r="J100" s="43" t="s">
        <v>316</v>
      </c>
      <c r="K100" s="43"/>
      <c r="L100" s="43"/>
      <c r="M100" s="44"/>
      <c r="N100" s="45"/>
      <c r="O100" s="46"/>
    </row>
    <row r="101" spans="1:15" s="47" customFormat="1" ht="16.5" x14ac:dyDescent="0.3">
      <c r="A101" s="348"/>
      <c r="B101" s="38"/>
      <c r="C101" s="38"/>
      <c r="D101" s="360"/>
      <c r="E101" s="38"/>
      <c r="F101" s="361"/>
      <c r="G101" s="40" t="s">
        <v>12</v>
      </c>
      <c r="H101" s="62">
        <f>SUM(H91:H100)</f>
        <v>99.759999999999991</v>
      </c>
      <c r="I101" s="41" t="s">
        <v>8</v>
      </c>
      <c r="J101" s="43"/>
      <c r="K101" s="43"/>
      <c r="L101" s="43"/>
      <c r="M101" s="44"/>
      <c r="N101" s="45"/>
      <c r="O101" s="46"/>
    </row>
    <row r="102" spans="1:15" s="47" customFormat="1" ht="16.5" x14ac:dyDescent="0.3">
      <c r="A102" s="348"/>
      <c r="B102" s="38"/>
      <c r="C102" s="38"/>
      <c r="D102" s="360"/>
      <c r="E102" s="38"/>
      <c r="F102" s="361"/>
      <c r="G102" s="40"/>
      <c r="H102" s="38"/>
      <c r="I102" s="41"/>
      <c r="J102" s="43"/>
      <c r="K102" s="43"/>
      <c r="L102" s="43"/>
      <c r="M102" s="44"/>
      <c r="N102" s="45"/>
      <c r="O102" s="46"/>
    </row>
    <row r="103" spans="1:15" s="47" customFormat="1" ht="16.5" x14ac:dyDescent="0.3">
      <c r="A103" s="348"/>
      <c r="B103" s="48" t="s">
        <v>9</v>
      </c>
      <c r="C103" s="49" t="s">
        <v>7</v>
      </c>
      <c r="D103" s="49">
        <f>H101</f>
        <v>99.759999999999991</v>
      </c>
      <c r="E103" s="50" t="s">
        <v>8</v>
      </c>
      <c r="F103" s="361"/>
      <c r="G103" s="40"/>
      <c r="H103" s="38"/>
      <c r="I103" s="41"/>
      <c r="J103" s="43"/>
      <c r="K103" s="43"/>
      <c r="L103" s="43"/>
      <c r="M103" s="44"/>
      <c r="N103" s="45"/>
      <c r="O103" s="46"/>
    </row>
    <row r="104" spans="1:15" s="47" customFormat="1" ht="16.5" x14ac:dyDescent="0.3">
      <c r="A104" s="348"/>
      <c r="B104" s="38"/>
      <c r="C104" s="38"/>
      <c r="D104" s="360"/>
      <c r="E104" s="38"/>
      <c r="F104" s="361"/>
      <c r="G104" s="40"/>
      <c r="H104" s="38"/>
      <c r="I104" s="41"/>
      <c r="J104" s="43"/>
      <c r="K104" s="43"/>
      <c r="L104" s="43"/>
      <c r="M104" s="44"/>
      <c r="N104" s="45"/>
      <c r="O104" s="46"/>
    </row>
    <row r="105" spans="1:15" s="47" customFormat="1" ht="16.5" x14ac:dyDescent="0.3">
      <c r="A105" s="20" t="s">
        <v>114</v>
      </c>
      <c r="B105" s="55" t="s">
        <v>318</v>
      </c>
      <c r="C105" s="55"/>
      <c r="D105" s="55"/>
      <c r="E105" s="55"/>
      <c r="F105" s="55"/>
      <c r="G105" s="55"/>
      <c r="H105" s="55"/>
      <c r="I105" s="55"/>
      <c r="J105" s="55"/>
      <c r="K105" s="43"/>
      <c r="L105" s="43"/>
      <c r="M105" s="44"/>
      <c r="N105" s="45"/>
      <c r="O105" s="46"/>
    </row>
    <row r="106" spans="1:15" s="47" customFormat="1" ht="16.5" x14ac:dyDescent="0.3">
      <c r="A106" s="37"/>
      <c r="B106" s="52"/>
      <c r="C106" s="53"/>
      <c r="D106" s="53"/>
      <c r="E106" s="40"/>
      <c r="F106" s="41"/>
      <c r="G106" s="41"/>
      <c r="H106" s="53"/>
      <c r="I106" s="40"/>
      <c r="J106" s="43"/>
      <c r="K106" s="43"/>
      <c r="L106" s="43"/>
      <c r="M106" s="44"/>
      <c r="N106" s="45"/>
      <c r="O106" s="46"/>
    </row>
    <row r="107" spans="1:15" s="47" customFormat="1" ht="16.5" x14ac:dyDescent="0.3">
      <c r="A107" s="20"/>
      <c r="B107" s="24" t="s">
        <v>10</v>
      </c>
      <c r="C107" s="23"/>
      <c r="D107" s="23"/>
      <c r="E107" s="23"/>
      <c r="F107" s="23"/>
      <c r="G107" s="23"/>
      <c r="H107" s="23"/>
      <c r="I107" s="23"/>
      <c r="J107" s="23"/>
      <c r="K107" s="43"/>
      <c r="L107" s="43"/>
      <c r="M107" s="44"/>
      <c r="N107" s="45"/>
      <c r="O107" s="46"/>
    </row>
    <row r="108" spans="1:15" s="47" customFormat="1" ht="16.5" x14ac:dyDescent="0.3">
      <c r="A108" s="20"/>
      <c r="B108" s="23"/>
      <c r="C108" s="23"/>
      <c r="D108" s="23"/>
      <c r="E108" s="23"/>
      <c r="F108" s="23"/>
      <c r="G108" s="23"/>
      <c r="H108" s="23"/>
      <c r="I108" s="23"/>
      <c r="J108" s="23"/>
      <c r="K108" s="43"/>
      <c r="L108" s="43"/>
      <c r="M108" s="44"/>
      <c r="N108" s="45"/>
      <c r="O108" s="46"/>
    </row>
    <row r="109" spans="1:15" s="47" customFormat="1" ht="16.5" x14ac:dyDescent="0.3">
      <c r="A109" s="348"/>
      <c r="B109" s="56" t="s">
        <v>2</v>
      </c>
      <c r="C109" s="57"/>
      <c r="D109" s="26" t="s">
        <v>315</v>
      </c>
      <c r="E109" s="57"/>
      <c r="F109" s="26" t="s">
        <v>4</v>
      </c>
      <c r="G109" s="56"/>
      <c r="H109" s="58" t="s">
        <v>5</v>
      </c>
      <c r="I109" s="59"/>
      <c r="J109" s="43"/>
      <c r="K109" s="43"/>
      <c r="L109" s="43"/>
      <c r="M109" s="44"/>
      <c r="N109" s="45"/>
      <c r="O109" s="46"/>
    </row>
    <row r="110" spans="1:15" s="47" customFormat="1" ht="16.5" x14ac:dyDescent="0.3">
      <c r="A110" s="348"/>
      <c r="B110" s="60">
        <v>0.8</v>
      </c>
      <c r="C110" s="60" t="s">
        <v>6</v>
      </c>
      <c r="D110" s="60">
        <v>2.1</v>
      </c>
      <c r="E110" s="60" t="s">
        <v>6</v>
      </c>
      <c r="F110" s="34">
        <v>4</v>
      </c>
      <c r="G110" s="61" t="s">
        <v>7</v>
      </c>
      <c r="H110" s="60">
        <f>ROUND(B110*D110*F110,2)</f>
        <v>6.72</v>
      </c>
      <c r="I110" s="41" t="s">
        <v>8</v>
      </c>
      <c r="J110" s="43"/>
      <c r="K110" s="43"/>
      <c r="L110" s="43"/>
      <c r="M110" s="44"/>
      <c r="N110" s="45"/>
      <c r="O110" s="46"/>
    </row>
    <row r="111" spans="1:15" s="47" customFormat="1" ht="16.5" x14ac:dyDescent="0.3">
      <c r="A111" s="348"/>
      <c r="B111" s="38">
        <v>1</v>
      </c>
      <c r="C111" s="38" t="s">
        <v>6</v>
      </c>
      <c r="D111" s="60">
        <v>2.1</v>
      </c>
      <c r="E111" s="38" t="s">
        <v>6</v>
      </c>
      <c r="F111" s="34">
        <v>1</v>
      </c>
      <c r="G111" s="40" t="s">
        <v>7</v>
      </c>
      <c r="H111" s="38">
        <f>ROUND(B111*D111*F111,2)</f>
        <v>2.1</v>
      </c>
      <c r="I111" s="41" t="s">
        <v>8</v>
      </c>
      <c r="J111" s="43"/>
      <c r="K111" s="43"/>
      <c r="L111" s="43"/>
      <c r="M111" s="44"/>
      <c r="N111" s="45"/>
      <c r="O111" s="46"/>
    </row>
    <row r="112" spans="1:15" s="47" customFormat="1" ht="16.5" x14ac:dyDescent="0.3">
      <c r="A112" s="348"/>
      <c r="B112" s="38"/>
      <c r="C112" s="38"/>
      <c r="D112" s="360"/>
      <c r="E112" s="38"/>
      <c r="F112" s="361"/>
      <c r="G112" s="40" t="s">
        <v>12</v>
      </c>
      <c r="H112" s="62">
        <f>SUM(H110:H111)</f>
        <v>8.82</v>
      </c>
      <c r="I112" s="41" t="s">
        <v>8</v>
      </c>
      <c r="J112" s="43"/>
      <c r="K112" s="43"/>
      <c r="L112" s="43"/>
      <c r="M112" s="44"/>
      <c r="N112" s="45"/>
      <c r="O112" s="46"/>
    </row>
    <row r="113" spans="1:15" s="47" customFormat="1" ht="16.5" x14ac:dyDescent="0.3">
      <c r="A113" s="348"/>
      <c r="B113" s="48" t="s">
        <v>9</v>
      </c>
      <c r="C113" s="49" t="s">
        <v>7</v>
      </c>
      <c r="D113" s="49">
        <f>H112</f>
        <v>8.82</v>
      </c>
      <c r="E113" s="50" t="s">
        <v>8</v>
      </c>
      <c r="F113" s="361"/>
      <c r="G113" s="40"/>
      <c r="H113" s="38"/>
      <c r="I113" s="41"/>
      <c r="J113" s="43"/>
      <c r="K113" s="43"/>
      <c r="L113" s="43"/>
      <c r="M113" s="44"/>
      <c r="N113" s="45"/>
      <c r="O113" s="46"/>
    </row>
    <row r="114" spans="1:15" s="47" customFormat="1" ht="16.5" x14ac:dyDescent="0.3">
      <c r="A114" s="348"/>
      <c r="B114" s="359"/>
      <c r="C114" s="353"/>
      <c r="D114" s="353"/>
      <c r="E114" s="354"/>
      <c r="F114" s="352"/>
      <c r="G114" s="352"/>
      <c r="H114" s="353"/>
      <c r="I114" s="40"/>
      <c r="J114" s="43"/>
      <c r="K114" s="43"/>
      <c r="L114" s="43"/>
      <c r="M114" s="44"/>
      <c r="N114" s="45"/>
      <c r="O114" s="46"/>
    </row>
    <row r="115" spans="1:15" s="47" customFormat="1" ht="16.5" x14ac:dyDescent="0.3">
      <c r="A115" s="20" t="s">
        <v>115</v>
      </c>
      <c r="B115" s="55" t="s">
        <v>319</v>
      </c>
      <c r="C115" s="55"/>
      <c r="D115" s="55"/>
      <c r="E115" s="55"/>
      <c r="F115" s="55"/>
      <c r="G115" s="55"/>
      <c r="H115" s="55"/>
      <c r="I115" s="55"/>
      <c r="J115" s="55"/>
      <c r="K115" s="43"/>
      <c r="L115" s="43"/>
      <c r="M115" s="44"/>
      <c r="N115" s="45"/>
      <c r="O115" s="46"/>
    </row>
    <row r="116" spans="1:15" s="47" customFormat="1" ht="16.5" x14ac:dyDescent="0.3">
      <c r="A116" s="37"/>
      <c r="B116" s="52"/>
      <c r="C116" s="53"/>
      <c r="D116" s="53"/>
      <c r="E116" s="40"/>
      <c r="F116" s="41"/>
      <c r="G116" s="41"/>
      <c r="H116" s="53"/>
      <c r="I116" s="40"/>
      <c r="J116" s="43"/>
      <c r="K116" s="43"/>
      <c r="L116" s="43"/>
      <c r="M116" s="44"/>
      <c r="N116" s="45"/>
      <c r="O116" s="46"/>
    </row>
    <row r="117" spans="1:15" s="47" customFormat="1" ht="16.5" x14ac:dyDescent="0.3">
      <c r="A117" s="20"/>
      <c r="B117" s="24" t="s">
        <v>10</v>
      </c>
      <c r="C117" s="23"/>
      <c r="D117" s="23"/>
      <c r="E117" s="23"/>
      <c r="F117" s="23"/>
      <c r="G117" s="23"/>
      <c r="H117" s="23"/>
      <c r="I117" s="23"/>
      <c r="J117" s="23"/>
      <c r="K117" s="43"/>
      <c r="L117" s="43"/>
      <c r="M117" s="44"/>
      <c r="N117" s="45"/>
      <c r="O117" s="46"/>
    </row>
    <row r="118" spans="1:15" s="47" customFormat="1" ht="16.5" x14ac:dyDescent="0.3">
      <c r="A118" s="20"/>
      <c r="B118" s="23"/>
      <c r="C118" s="23"/>
      <c r="D118" s="23"/>
      <c r="E118" s="23"/>
      <c r="F118" s="23"/>
      <c r="G118" s="23"/>
      <c r="H118" s="23"/>
      <c r="I118" s="23"/>
      <c r="J118" s="23"/>
      <c r="K118" s="43"/>
      <c r="L118" s="43"/>
      <c r="M118" s="44"/>
      <c r="N118" s="45"/>
      <c r="O118" s="46"/>
    </row>
    <row r="119" spans="1:15" s="47" customFormat="1" ht="16.5" x14ac:dyDescent="0.3">
      <c r="A119" s="348"/>
      <c r="B119" s="56" t="s">
        <v>2</v>
      </c>
      <c r="C119" s="57"/>
      <c r="D119" s="26" t="s">
        <v>315</v>
      </c>
      <c r="E119" s="57"/>
      <c r="F119" s="26" t="s">
        <v>4</v>
      </c>
      <c r="G119" s="56"/>
      <c r="H119" s="58" t="s">
        <v>5</v>
      </c>
      <c r="I119" s="59"/>
      <c r="J119" s="43"/>
      <c r="K119" s="43"/>
      <c r="L119" s="43"/>
      <c r="M119" s="44"/>
      <c r="N119" s="45"/>
      <c r="O119" s="46"/>
    </row>
    <row r="120" spans="1:15" s="47" customFormat="1" ht="16.5" x14ac:dyDescent="0.3">
      <c r="A120" s="348"/>
      <c r="B120" s="60">
        <v>1.65</v>
      </c>
      <c r="C120" s="60" t="s">
        <v>6</v>
      </c>
      <c r="D120" s="60">
        <v>0.7</v>
      </c>
      <c r="E120" s="60" t="s">
        <v>6</v>
      </c>
      <c r="F120" s="34">
        <v>4</v>
      </c>
      <c r="G120" s="61" t="s">
        <v>7</v>
      </c>
      <c r="H120" s="60">
        <f>ROUND(B120*D120*F120,2)</f>
        <v>4.62</v>
      </c>
      <c r="I120" s="41" t="s">
        <v>8</v>
      </c>
      <c r="J120" s="43"/>
      <c r="K120" s="43"/>
      <c r="L120" s="43"/>
      <c r="M120" s="44"/>
      <c r="N120" s="45"/>
      <c r="O120" s="46"/>
    </row>
    <row r="121" spans="1:15" s="47" customFormat="1" ht="16.5" x14ac:dyDescent="0.3">
      <c r="A121" s="348"/>
      <c r="B121" s="38">
        <v>1.6</v>
      </c>
      <c r="C121" s="38" t="s">
        <v>6</v>
      </c>
      <c r="D121" s="60">
        <v>0.7</v>
      </c>
      <c r="E121" s="38" t="s">
        <v>6</v>
      </c>
      <c r="F121" s="34">
        <v>3</v>
      </c>
      <c r="G121" s="40" t="s">
        <v>7</v>
      </c>
      <c r="H121" s="38">
        <f>ROUND(B121*D121*F121,2)</f>
        <v>3.36</v>
      </c>
      <c r="I121" s="41" t="s">
        <v>8</v>
      </c>
      <c r="J121" s="43"/>
      <c r="K121" s="43"/>
      <c r="L121" s="43"/>
      <c r="M121" s="44"/>
      <c r="N121" s="45"/>
      <c r="O121" s="46"/>
    </row>
    <row r="122" spans="1:15" s="47" customFormat="1" ht="16.5" x14ac:dyDescent="0.3">
      <c r="A122" s="348"/>
      <c r="B122" s="38">
        <v>2</v>
      </c>
      <c r="C122" s="38" t="s">
        <v>6</v>
      </c>
      <c r="D122" s="60">
        <v>0.9</v>
      </c>
      <c r="E122" s="38" t="s">
        <v>6</v>
      </c>
      <c r="F122" s="34">
        <v>10</v>
      </c>
      <c r="G122" s="40" t="s">
        <v>7</v>
      </c>
      <c r="H122" s="38">
        <f>ROUND(B122*D122*F122,2)</f>
        <v>18</v>
      </c>
      <c r="I122" s="41" t="s">
        <v>8</v>
      </c>
      <c r="J122" s="43"/>
      <c r="K122" s="43"/>
      <c r="L122" s="43"/>
      <c r="M122" s="44"/>
      <c r="N122" s="45"/>
      <c r="O122" s="46"/>
    </row>
    <row r="123" spans="1:15" s="47" customFormat="1" ht="16.5" x14ac:dyDescent="0.3">
      <c r="A123" s="348"/>
      <c r="B123" s="38"/>
      <c r="C123" s="38"/>
      <c r="D123" s="360"/>
      <c r="E123" s="38"/>
      <c r="F123" s="361"/>
      <c r="G123" s="40" t="s">
        <v>12</v>
      </c>
      <c r="H123" s="62">
        <f>SUM(H120:H122)</f>
        <v>25.98</v>
      </c>
      <c r="I123" s="41" t="s">
        <v>8</v>
      </c>
      <c r="J123" s="43"/>
      <c r="K123" s="43"/>
      <c r="L123" s="43"/>
      <c r="M123" s="44"/>
      <c r="N123" s="45"/>
      <c r="O123" s="46"/>
    </row>
    <row r="124" spans="1:15" s="47" customFormat="1" ht="16.5" x14ac:dyDescent="0.3">
      <c r="A124" s="348"/>
      <c r="B124" s="48" t="s">
        <v>9</v>
      </c>
      <c r="C124" s="49" t="s">
        <v>7</v>
      </c>
      <c r="D124" s="49">
        <f>H123</f>
        <v>25.98</v>
      </c>
      <c r="E124" s="50" t="s">
        <v>8</v>
      </c>
      <c r="F124" s="361"/>
      <c r="G124" s="40"/>
      <c r="H124" s="38"/>
      <c r="I124" s="41"/>
      <c r="J124" s="43"/>
      <c r="K124" s="43"/>
      <c r="L124" s="43"/>
      <c r="M124" s="44"/>
      <c r="N124" s="45"/>
      <c r="O124" s="46"/>
    </row>
    <row r="125" spans="1:15" s="47" customFormat="1" ht="16.5" x14ac:dyDescent="0.3">
      <c r="A125" s="348"/>
      <c r="B125" s="359"/>
      <c r="C125" s="353"/>
      <c r="D125" s="353"/>
      <c r="E125" s="354"/>
      <c r="F125" s="352"/>
      <c r="G125" s="352"/>
      <c r="H125" s="353"/>
      <c r="I125" s="40"/>
      <c r="J125" s="43"/>
      <c r="K125" s="43"/>
      <c r="L125" s="43"/>
      <c r="M125" s="44"/>
      <c r="N125" s="45"/>
      <c r="O125" s="46"/>
    </row>
    <row r="126" spans="1:15" s="47" customFormat="1" ht="16.5" x14ac:dyDescent="0.3">
      <c r="A126" s="20" t="s">
        <v>116</v>
      </c>
      <c r="B126" s="55" t="s">
        <v>320</v>
      </c>
      <c r="C126" s="55"/>
      <c r="D126" s="55"/>
      <c r="E126" s="55"/>
      <c r="F126" s="55"/>
      <c r="G126" s="55"/>
      <c r="H126" s="55"/>
      <c r="I126" s="55"/>
      <c r="J126" s="55"/>
      <c r="K126" s="43"/>
      <c r="L126" s="43"/>
      <c r="M126" s="44"/>
      <c r="N126" s="45"/>
      <c r="O126" s="46"/>
    </row>
    <row r="127" spans="1:15" s="47" customFormat="1" ht="16.5" x14ac:dyDescent="0.3">
      <c r="A127" s="37"/>
      <c r="B127" s="52"/>
      <c r="C127" s="53"/>
      <c r="D127" s="53"/>
      <c r="E127" s="40"/>
      <c r="F127" s="41"/>
      <c r="G127" s="41"/>
      <c r="H127" s="53"/>
      <c r="I127" s="40"/>
      <c r="J127" s="43"/>
      <c r="K127" s="43"/>
      <c r="L127" s="43"/>
      <c r="M127" s="44"/>
      <c r="N127" s="45"/>
      <c r="O127" s="46"/>
    </row>
    <row r="128" spans="1:15" s="47" customFormat="1" ht="16.5" x14ac:dyDescent="0.3">
      <c r="A128" s="20"/>
      <c r="B128" s="24" t="s">
        <v>10</v>
      </c>
      <c r="C128" s="23"/>
      <c r="D128" s="23"/>
      <c r="E128" s="23"/>
      <c r="F128" s="23"/>
      <c r="G128" s="23"/>
      <c r="H128" s="23"/>
      <c r="I128" s="23"/>
      <c r="J128" s="23"/>
      <c r="K128" s="43"/>
      <c r="L128" s="43"/>
      <c r="M128" s="44"/>
      <c r="N128" s="45"/>
      <c r="O128" s="46"/>
    </row>
    <row r="129" spans="1:15" s="47" customFormat="1" ht="16.5" x14ac:dyDescent="0.3">
      <c r="A129" s="20"/>
      <c r="B129" s="23"/>
      <c r="C129" s="23"/>
      <c r="D129" s="23"/>
      <c r="E129" s="23"/>
      <c r="F129" s="23"/>
      <c r="G129" s="23"/>
      <c r="H129" s="23"/>
      <c r="I129" s="23"/>
      <c r="J129" s="23"/>
      <c r="K129" s="43"/>
      <c r="L129" s="43"/>
      <c r="M129" s="44"/>
      <c r="N129" s="45"/>
      <c r="O129" s="46"/>
    </row>
    <row r="130" spans="1:15" s="47" customFormat="1" ht="16.5" x14ac:dyDescent="0.3">
      <c r="A130" s="348"/>
      <c r="B130" s="56" t="s">
        <v>2</v>
      </c>
      <c r="C130" s="57"/>
      <c r="D130" s="26" t="s">
        <v>312</v>
      </c>
      <c r="E130" s="57"/>
      <c r="F130" s="26" t="s">
        <v>4</v>
      </c>
      <c r="G130" s="56"/>
      <c r="H130" s="58" t="s">
        <v>5</v>
      </c>
      <c r="I130" s="59"/>
      <c r="J130" s="43"/>
      <c r="K130" s="43"/>
      <c r="L130" s="43"/>
      <c r="M130" s="44"/>
      <c r="N130" s="45"/>
      <c r="O130" s="46"/>
    </row>
    <row r="131" spans="1:15" s="47" customFormat="1" ht="16.5" x14ac:dyDescent="0.3">
      <c r="A131" s="348"/>
      <c r="B131" s="60">
        <v>3.89</v>
      </c>
      <c r="C131" s="60" t="s">
        <v>6</v>
      </c>
      <c r="D131" s="60">
        <v>2.29</v>
      </c>
      <c r="E131" s="60" t="s">
        <v>6</v>
      </c>
      <c r="F131" s="34">
        <v>1</v>
      </c>
      <c r="G131" s="61" t="s">
        <v>7</v>
      </c>
      <c r="H131" s="60">
        <f t="shared" ref="H131:H138" si="3">ROUND(B131*D131*F131,2)</f>
        <v>8.91</v>
      </c>
      <c r="I131" s="41" t="s">
        <v>8</v>
      </c>
      <c r="J131" s="43"/>
      <c r="K131" s="43"/>
      <c r="L131" s="43"/>
      <c r="M131" s="44"/>
      <c r="N131" s="45"/>
      <c r="O131" s="46"/>
    </row>
    <row r="132" spans="1:15" s="22" customFormat="1" ht="16.5" x14ac:dyDescent="0.3">
      <c r="A132" s="348"/>
      <c r="B132" s="38">
        <v>3.89</v>
      </c>
      <c r="C132" s="38" t="s">
        <v>6</v>
      </c>
      <c r="D132" s="60">
        <v>2.29</v>
      </c>
      <c r="E132" s="38" t="s">
        <v>6</v>
      </c>
      <c r="F132" s="34">
        <v>1</v>
      </c>
      <c r="G132" s="40" t="s">
        <v>7</v>
      </c>
      <c r="H132" s="38">
        <f t="shared" si="3"/>
        <v>8.91</v>
      </c>
      <c r="I132" s="41" t="s">
        <v>8</v>
      </c>
      <c r="J132" s="43"/>
      <c r="K132" s="43"/>
      <c r="L132" s="43"/>
      <c r="M132" s="44"/>
      <c r="N132" s="32"/>
      <c r="O132" s="33"/>
    </row>
    <row r="133" spans="1:15" s="47" customFormat="1" ht="16.5" x14ac:dyDescent="0.3">
      <c r="A133" s="348"/>
      <c r="B133" s="38">
        <v>7.93</v>
      </c>
      <c r="C133" s="38" t="s">
        <v>6</v>
      </c>
      <c r="D133" s="60">
        <v>2.02</v>
      </c>
      <c r="E133" s="38" t="s">
        <v>6</v>
      </c>
      <c r="F133" s="34">
        <v>1</v>
      </c>
      <c r="G133" s="40" t="s">
        <v>7</v>
      </c>
      <c r="H133" s="38">
        <f t="shared" si="3"/>
        <v>16.02</v>
      </c>
      <c r="I133" s="41" t="s">
        <v>8</v>
      </c>
      <c r="J133" s="43"/>
      <c r="K133" s="43"/>
      <c r="L133" s="43"/>
      <c r="M133" s="44"/>
      <c r="N133" s="45"/>
      <c r="O133" s="46"/>
    </row>
    <row r="134" spans="1:15" s="47" customFormat="1" ht="16.5" x14ac:dyDescent="0.3">
      <c r="A134" s="348"/>
      <c r="B134" s="38">
        <v>3.89</v>
      </c>
      <c r="C134" s="38" t="s">
        <v>6</v>
      </c>
      <c r="D134" s="60">
        <v>2.3199999999999998</v>
      </c>
      <c r="E134" s="38" t="s">
        <v>6</v>
      </c>
      <c r="F134" s="34">
        <v>1</v>
      </c>
      <c r="G134" s="40" t="s">
        <v>7</v>
      </c>
      <c r="H134" s="38">
        <f t="shared" si="3"/>
        <v>9.02</v>
      </c>
      <c r="I134" s="41" t="s">
        <v>8</v>
      </c>
      <c r="J134" s="43"/>
      <c r="K134" s="43"/>
      <c r="L134" s="43"/>
      <c r="M134" s="44"/>
      <c r="N134" s="45"/>
      <c r="O134" s="46"/>
    </row>
    <row r="135" spans="1:15" s="47" customFormat="1" ht="16.5" x14ac:dyDescent="0.3">
      <c r="A135" s="348"/>
      <c r="B135" s="38">
        <v>3.89</v>
      </c>
      <c r="C135" s="38" t="s">
        <v>6</v>
      </c>
      <c r="D135" s="60">
        <v>2.3199999999999998</v>
      </c>
      <c r="E135" s="38" t="s">
        <v>6</v>
      </c>
      <c r="F135" s="34">
        <v>1</v>
      </c>
      <c r="G135" s="40" t="s">
        <v>7</v>
      </c>
      <c r="H135" s="38">
        <f t="shared" si="3"/>
        <v>9.02</v>
      </c>
      <c r="I135" s="41" t="s">
        <v>8</v>
      </c>
      <c r="J135" s="43"/>
      <c r="K135" s="43"/>
      <c r="L135" s="43"/>
      <c r="M135" s="44"/>
      <c r="N135" s="45"/>
      <c r="O135" s="46"/>
    </row>
    <row r="136" spans="1:15" s="47" customFormat="1" ht="16.5" x14ac:dyDescent="0.3">
      <c r="A136" s="348"/>
      <c r="B136" s="38">
        <v>11.95</v>
      </c>
      <c r="C136" s="38" t="s">
        <v>6</v>
      </c>
      <c r="D136" s="60">
        <v>7.93</v>
      </c>
      <c r="E136" s="38" t="s">
        <v>6</v>
      </c>
      <c r="F136" s="34">
        <v>1</v>
      </c>
      <c r="G136" s="40" t="s">
        <v>7</v>
      </c>
      <c r="H136" s="38">
        <f t="shared" si="3"/>
        <v>94.76</v>
      </c>
      <c r="I136" s="41" t="s">
        <v>8</v>
      </c>
      <c r="J136" s="43"/>
      <c r="K136" s="43"/>
      <c r="L136" s="43"/>
      <c r="M136" s="44"/>
      <c r="N136" s="45"/>
      <c r="O136" s="46"/>
    </row>
    <row r="137" spans="1:15" s="47" customFormat="1" ht="16.5" x14ac:dyDescent="0.3">
      <c r="A137" s="348"/>
      <c r="B137" s="38">
        <v>10.7</v>
      </c>
      <c r="C137" s="38" t="s">
        <v>6</v>
      </c>
      <c r="D137" s="60">
        <v>2.4700000000000002</v>
      </c>
      <c r="E137" s="38" t="s">
        <v>6</v>
      </c>
      <c r="F137" s="34">
        <v>1</v>
      </c>
      <c r="G137" s="40" t="s">
        <v>7</v>
      </c>
      <c r="H137" s="38">
        <f t="shared" si="3"/>
        <v>26.43</v>
      </c>
      <c r="I137" s="41" t="s">
        <v>8</v>
      </c>
      <c r="J137" s="43"/>
      <c r="K137" s="43"/>
      <c r="L137" s="43"/>
      <c r="M137" s="44"/>
      <c r="N137" s="45"/>
      <c r="O137" s="46"/>
    </row>
    <row r="138" spans="1:15" s="47" customFormat="1" ht="16.5" x14ac:dyDescent="0.3">
      <c r="A138" s="348"/>
      <c r="B138" s="38">
        <v>10.71</v>
      </c>
      <c r="C138" s="38" t="s">
        <v>6</v>
      </c>
      <c r="D138" s="60">
        <v>2.4700000000000002</v>
      </c>
      <c r="E138" s="38" t="s">
        <v>6</v>
      </c>
      <c r="F138" s="34">
        <v>1</v>
      </c>
      <c r="G138" s="40" t="s">
        <v>7</v>
      </c>
      <c r="H138" s="38">
        <f t="shared" si="3"/>
        <v>26.45</v>
      </c>
      <c r="I138" s="41" t="s">
        <v>8</v>
      </c>
      <c r="J138" s="43"/>
      <c r="K138" s="43"/>
      <c r="L138" s="43"/>
      <c r="M138" s="44"/>
      <c r="N138" s="45"/>
      <c r="O138" s="46"/>
    </row>
    <row r="139" spans="1:15" s="47" customFormat="1" ht="16.5" x14ac:dyDescent="0.3">
      <c r="A139" s="348"/>
      <c r="B139" s="38"/>
      <c r="C139" s="38"/>
      <c r="D139" s="360"/>
      <c r="E139" s="38"/>
      <c r="F139" s="361"/>
      <c r="G139" s="40" t="s">
        <v>12</v>
      </c>
      <c r="H139" s="62">
        <f>SUM(H131:H138)</f>
        <v>199.51999999999998</v>
      </c>
      <c r="I139" s="41" t="s">
        <v>8</v>
      </c>
      <c r="J139" s="43"/>
      <c r="K139" s="43"/>
      <c r="L139" s="43"/>
      <c r="M139" s="44"/>
      <c r="N139" s="45"/>
      <c r="O139" s="46"/>
    </row>
    <row r="140" spans="1:15" s="47" customFormat="1" ht="16.5" x14ac:dyDescent="0.3">
      <c r="A140" s="348"/>
      <c r="B140" s="48" t="s">
        <v>9</v>
      </c>
      <c r="C140" s="49" t="s">
        <v>7</v>
      </c>
      <c r="D140" s="49">
        <f>H139</f>
        <v>199.51999999999998</v>
      </c>
      <c r="E140" s="50" t="s">
        <v>8</v>
      </c>
      <c r="F140" s="361"/>
      <c r="G140" s="40"/>
      <c r="H140" s="38"/>
      <c r="I140" s="41"/>
      <c r="J140" s="43"/>
      <c r="K140" s="43"/>
      <c r="L140" s="43"/>
      <c r="M140" s="44"/>
      <c r="N140" s="45"/>
      <c r="O140" s="46"/>
    </row>
    <row r="141" spans="1:15" s="47" customFormat="1" ht="16.5" x14ac:dyDescent="0.3">
      <c r="A141" s="348"/>
      <c r="B141" s="359"/>
      <c r="C141" s="353"/>
      <c r="D141" s="353"/>
      <c r="E141" s="354"/>
      <c r="F141" s="352"/>
      <c r="G141" s="352"/>
      <c r="H141" s="353"/>
      <c r="I141" s="40"/>
      <c r="J141" s="43"/>
      <c r="K141" s="43"/>
      <c r="L141" s="43"/>
      <c r="M141" s="44"/>
      <c r="N141" s="45"/>
      <c r="O141" s="46"/>
    </row>
    <row r="142" spans="1:15" s="22" customFormat="1" ht="16.5" x14ac:dyDescent="0.3">
      <c r="A142" s="20" t="s">
        <v>117</v>
      </c>
      <c r="B142" s="746" t="str">
        <f>'[20]PLANILHA ORÇAM.'!D39</f>
        <v>Carga e descarga mecanizada de entulho em caminhão basculante 6m³</v>
      </c>
      <c r="C142" s="746"/>
      <c r="D142" s="746"/>
      <c r="E142" s="746"/>
      <c r="F142" s="746"/>
      <c r="G142" s="746"/>
      <c r="H142" s="746"/>
      <c r="I142" s="746"/>
      <c r="J142" s="746"/>
      <c r="K142" s="746"/>
      <c r="L142" s="746"/>
      <c r="M142" s="31"/>
      <c r="N142" s="32"/>
      <c r="O142" s="33"/>
    </row>
    <row r="143" spans="1:15" s="47" customFormat="1" ht="16.5" x14ac:dyDescent="0.3">
      <c r="A143" s="37"/>
      <c r="B143" s="52"/>
      <c r="C143" s="53"/>
      <c r="D143" s="53"/>
      <c r="E143" s="40"/>
      <c r="F143" s="41"/>
      <c r="G143" s="41"/>
      <c r="H143" s="53"/>
      <c r="I143" s="40"/>
      <c r="J143" s="43"/>
      <c r="K143" s="43"/>
      <c r="L143" s="43"/>
      <c r="M143" s="44"/>
      <c r="N143" s="45"/>
      <c r="O143" s="46"/>
    </row>
    <row r="144" spans="1:15" s="6" customFormat="1" ht="16.5" x14ac:dyDescent="0.3">
      <c r="A144" s="37"/>
      <c r="B144" s="57" t="s">
        <v>13</v>
      </c>
      <c r="C144" s="57"/>
      <c r="D144" s="56" t="s">
        <v>14</v>
      </c>
      <c r="E144" s="56"/>
      <c r="F144" s="63" t="s">
        <v>15</v>
      </c>
      <c r="G144" s="59"/>
      <c r="H144" s="53"/>
      <c r="I144" s="40"/>
      <c r="J144" s="43"/>
      <c r="K144" s="43"/>
      <c r="L144" s="43"/>
      <c r="M144" s="44"/>
      <c r="N144" s="67"/>
      <c r="O144" s="19"/>
    </row>
    <row r="145" spans="1:15" s="6" customFormat="1" ht="16.5" x14ac:dyDescent="0.3">
      <c r="A145" s="37"/>
      <c r="B145" s="60">
        <f>D49</f>
        <v>54.150000000000006</v>
      </c>
      <c r="C145" s="60" t="s">
        <v>6</v>
      </c>
      <c r="D145" s="60">
        <v>0.15</v>
      </c>
      <c r="E145" s="61" t="s">
        <v>7</v>
      </c>
      <c r="F145" s="64">
        <f>B145*D145</f>
        <v>8.1225000000000005</v>
      </c>
      <c r="G145" s="41" t="s">
        <v>16</v>
      </c>
      <c r="H145" s="53"/>
      <c r="I145" s="40"/>
      <c r="J145" s="43"/>
      <c r="K145" s="43"/>
      <c r="L145" s="43"/>
      <c r="M145" s="44"/>
      <c r="N145" s="67"/>
      <c r="O145" s="19"/>
    </row>
    <row r="146" spans="1:15" s="6" customFormat="1" ht="16.5" x14ac:dyDescent="0.3">
      <c r="A146" s="37"/>
      <c r="B146" s="38"/>
      <c r="C146" s="38"/>
      <c r="D146" s="38"/>
      <c r="E146" s="40"/>
      <c r="F146" s="64">
        <f>SUM(F145:F145)</f>
        <v>8.1225000000000005</v>
      </c>
      <c r="G146" s="41"/>
      <c r="H146" s="53"/>
      <c r="I146" s="40"/>
      <c r="J146" s="43"/>
      <c r="K146" s="43"/>
      <c r="L146" s="43"/>
      <c r="M146" s="44"/>
    </row>
    <row r="147" spans="1:15" s="6" customFormat="1" ht="16.5" x14ac:dyDescent="0.3">
      <c r="A147" s="37"/>
      <c r="B147" s="52"/>
      <c r="C147" s="53"/>
      <c r="D147" s="53"/>
      <c r="E147" s="40"/>
      <c r="F147" s="41"/>
      <c r="G147" s="41"/>
      <c r="H147" s="53"/>
      <c r="I147" s="40"/>
      <c r="J147" s="43"/>
      <c r="K147" s="43"/>
      <c r="L147" s="43"/>
      <c r="M147" s="44"/>
    </row>
    <row r="148" spans="1:15" s="22" customFormat="1" ht="16.5" x14ac:dyDescent="0.3">
      <c r="A148" s="37"/>
      <c r="B148" s="48" t="s">
        <v>9</v>
      </c>
      <c r="C148" s="49" t="s">
        <v>7</v>
      </c>
      <c r="D148" s="49">
        <f>F146</f>
        <v>8.1225000000000005</v>
      </c>
      <c r="E148" s="50" t="s">
        <v>16</v>
      </c>
      <c r="F148" s="41"/>
      <c r="G148" s="41"/>
      <c r="H148" s="53"/>
      <c r="I148" s="40"/>
      <c r="J148" s="43"/>
      <c r="K148" s="43"/>
      <c r="L148" s="43"/>
      <c r="M148" s="44"/>
    </row>
    <row r="149" spans="1:15" s="22" customFormat="1" ht="16.5" x14ac:dyDescent="0.3">
      <c r="A149" s="37"/>
      <c r="B149" s="52"/>
      <c r="C149" s="53"/>
      <c r="D149" s="53"/>
      <c r="E149" s="40"/>
      <c r="F149" s="41"/>
      <c r="G149" s="41"/>
      <c r="H149" s="53"/>
      <c r="I149" s="40"/>
      <c r="J149" s="43"/>
      <c r="K149" s="43"/>
      <c r="L149" s="43"/>
      <c r="M149" s="44"/>
    </row>
    <row r="150" spans="1:15" s="22" customFormat="1" ht="16.5" x14ac:dyDescent="0.3">
      <c r="A150" s="69" t="str">
        <f>'[20]PLANILHA ORÇAM.'!A42</f>
        <v>3.0</v>
      </c>
      <c r="B150" s="70" t="str">
        <f>'[20]PLANILHA ORÇAM.'!B42</f>
        <v>MOVIMENTO DE TERRA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</row>
    <row r="151" spans="1:15" s="22" customFormat="1" ht="16.5" x14ac:dyDescent="0.3">
      <c r="A151" s="73"/>
      <c r="B151" s="7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5" s="22" customFormat="1" ht="16.5" x14ac:dyDescent="0.3">
      <c r="A152" s="39" t="str">
        <f>'[20]PLANILHA ORÇAM.'!A43</f>
        <v>3.1</v>
      </c>
      <c r="B152" s="75" t="str">
        <f>'[20]PLANILHA ORÇAM.'!D43</f>
        <v>Escavação manual de valas. af_03/2016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5" s="22" customFormat="1" ht="16.5" x14ac:dyDescent="0.3">
      <c r="A153" s="76"/>
      <c r="B153" s="24" t="s">
        <v>326</v>
      </c>
      <c r="C153" s="30"/>
      <c r="D153" s="30"/>
      <c r="E153" s="30"/>
      <c r="F153" s="30"/>
      <c r="G153" s="30"/>
      <c r="H153" s="30"/>
      <c r="I153" s="30"/>
      <c r="J153" s="51"/>
      <c r="K153" s="30"/>
      <c r="L153" s="30"/>
      <c r="M153" s="31"/>
    </row>
    <row r="154" spans="1:15" s="22" customFormat="1" ht="16.5" x14ac:dyDescent="0.3">
      <c r="A154" s="76"/>
      <c r="B154" s="24"/>
      <c r="C154" s="30"/>
      <c r="D154" s="30"/>
      <c r="E154" s="30"/>
      <c r="F154" s="30"/>
      <c r="G154" s="30"/>
      <c r="H154" s="30"/>
      <c r="I154" s="30"/>
      <c r="J154" s="51"/>
      <c r="K154" s="30"/>
      <c r="L154" s="30"/>
      <c r="M154" s="31"/>
    </row>
    <row r="155" spans="1:15" s="22" customFormat="1" ht="16.5" x14ac:dyDescent="0.3">
      <c r="A155" s="20"/>
      <c r="B155" s="30" t="s">
        <v>18</v>
      </c>
      <c r="C155" s="30"/>
      <c r="D155" s="20"/>
      <c r="E155" s="20"/>
      <c r="F155" s="20"/>
      <c r="G155" s="20"/>
      <c r="H155" s="30"/>
      <c r="I155" s="30"/>
      <c r="J155" s="51"/>
      <c r="K155" s="30"/>
      <c r="L155" s="30"/>
      <c r="M155" s="31"/>
    </row>
    <row r="156" spans="1:15" s="6" customFormat="1" ht="16.5" x14ac:dyDescent="0.3">
      <c r="A156" s="39"/>
      <c r="B156" s="26" t="s">
        <v>3</v>
      </c>
      <c r="C156" s="26"/>
      <c r="D156" s="25" t="s">
        <v>2</v>
      </c>
      <c r="E156" s="25"/>
      <c r="F156" s="26" t="s">
        <v>19</v>
      </c>
      <c r="G156" s="25"/>
      <c r="H156" s="26" t="s">
        <v>4</v>
      </c>
      <c r="I156" s="25"/>
      <c r="J156" s="26" t="s">
        <v>20</v>
      </c>
      <c r="K156" s="26"/>
      <c r="L156" s="75"/>
      <c r="M156" s="75"/>
    </row>
    <row r="157" spans="1:15" s="6" customFormat="1" ht="16.5" x14ac:dyDescent="0.3">
      <c r="A157" s="39"/>
      <c r="B157" s="39">
        <v>0.9</v>
      </c>
      <c r="C157" s="39" t="s">
        <v>6</v>
      </c>
      <c r="D157" s="39">
        <v>1.1000000000000001</v>
      </c>
      <c r="E157" s="39" t="s">
        <v>6</v>
      </c>
      <c r="F157" s="77">
        <v>1.5</v>
      </c>
      <c r="G157" s="39" t="s">
        <v>6</v>
      </c>
      <c r="H157" s="78">
        <v>1</v>
      </c>
      <c r="I157" s="39" t="s">
        <v>7</v>
      </c>
      <c r="J157" s="39">
        <f t="shared" ref="J157:J162" si="4">ROUND(B157*D157*F157*H157,2)</f>
        <v>1.49</v>
      </c>
      <c r="K157" s="75" t="s">
        <v>16</v>
      </c>
      <c r="L157" s="75" t="s">
        <v>321</v>
      </c>
      <c r="M157" s="75"/>
    </row>
    <row r="158" spans="1:15" s="6" customFormat="1" ht="16.5" x14ac:dyDescent="0.3">
      <c r="A158" s="39"/>
      <c r="B158" s="39">
        <v>0.9</v>
      </c>
      <c r="C158" s="39" t="s">
        <v>6</v>
      </c>
      <c r="D158" s="39">
        <v>0.7</v>
      </c>
      <c r="E158" s="39" t="s">
        <v>6</v>
      </c>
      <c r="F158" s="77">
        <v>1.5</v>
      </c>
      <c r="G158" s="39" t="s">
        <v>6</v>
      </c>
      <c r="H158" s="78">
        <v>1</v>
      </c>
      <c r="I158" s="39" t="s">
        <v>7</v>
      </c>
      <c r="J158" s="39">
        <f t="shared" si="4"/>
        <v>0.95</v>
      </c>
      <c r="K158" s="75" t="s">
        <v>16</v>
      </c>
      <c r="L158" s="75" t="s">
        <v>33</v>
      </c>
      <c r="M158" s="75"/>
    </row>
    <row r="159" spans="1:15" s="6" customFormat="1" ht="16.5" x14ac:dyDescent="0.3">
      <c r="A159" s="39"/>
      <c r="B159" s="39">
        <v>0.95</v>
      </c>
      <c r="C159" s="39" t="s">
        <v>6</v>
      </c>
      <c r="D159" s="39">
        <v>0.75</v>
      </c>
      <c r="E159" s="39" t="s">
        <v>6</v>
      </c>
      <c r="F159" s="77">
        <v>1.5</v>
      </c>
      <c r="G159" s="39" t="s">
        <v>6</v>
      </c>
      <c r="H159" s="78">
        <v>1</v>
      </c>
      <c r="I159" s="39" t="s">
        <v>7</v>
      </c>
      <c r="J159" s="39">
        <f t="shared" si="4"/>
        <v>1.07</v>
      </c>
      <c r="K159" s="75" t="s">
        <v>16</v>
      </c>
      <c r="L159" s="75" t="s">
        <v>322</v>
      </c>
      <c r="M159" s="75"/>
    </row>
    <row r="160" spans="1:15" s="6" customFormat="1" ht="16.5" x14ac:dyDescent="0.3">
      <c r="A160" s="39"/>
      <c r="B160" s="39">
        <v>1.3</v>
      </c>
      <c r="C160" s="39" t="s">
        <v>6</v>
      </c>
      <c r="D160" s="39">
        <v>1.1000000000000001</v>
      </c>
      <c r="E160" s="39" t="s">
        <v>6</v>
      </c>
      <c r="F160" s="77">
        <v>1.5</v>
      </c>
      <c r="G160" s="39" t="s">
        <v>6</v>
      </c>
      <c r="H160" s="78">
        <v>1</v>
      </c>
      <c r="I160" s="39" t="s">
        <v>7</v>
      </c>
      <c r="J160" s="39">
        <f t="shared" si="4"/>
        <v>2.15</v>
      </c>
      <c r="K160" s="75" t="s">
        <v>16</v>
      </c>
      <c r="L160" s="75" t="s">
        <v>323</v>
      </c>
      <c r="M160" s="75"/>
    </row>
    <row r="161" spans="1:13" s="6" customFormat="1" ht="16.5" x14ac:dyDescent="0.3">
      <c r="A161" s="39"/>
      <c r="B161" s="39">
        <v>1.05</v>
      </c>
      <c r="C161" s="39" t="s">
        <v>6</v>
      </c>
      <c r="D161" s="39">
        <v>0.85</v>
      </c>
      <c r="E161" s="39" t="s">
        <v>6</v>
      </c>
      <c r="F161" s="77">
        <v>1.5</v>
      </c>
      <c r="G161" s="39" t="s">
        <v>6</v>
      </c>
      <c r="H161" s="78">
        <v>1</v>
      </c>
      <c r="I161" s="39" t="s">
        <v>7</v>
      </c>
      <c r="J161" s="39">
        <f t="shared" si="4"/>
        <v>1.34</v>
      </c>
      <c r="K161" s="75" t="s">
        <v>16</v>
      </c>
      <c r="L161" s="75" t="s">
        <v>324</v>
      </c>
      <c r="M161" s="75"/>
    </row>
    <row r="162" spans="1:13" s="6" customFormat="1" ht="16.5" x14ac:dyDescent="0.3">
      <c r="A162" s="39"/>
      <c r="B162" s="39">
        <v>1.2</v>
      </c>
      <c r="C162" s="39" t="s">
        <v>6</v>
      </c>
      <c r="D162" s="39">
        <v>1</v>
      </c>
      <c r="E162" s="39" t="s">
        <v>6</v>
      </c>
      <c r="F162" s="77">
        <v>1.5</v>
      </c>
      <c r="G162" s="39" t="s">
        <v>6</v>
      </c>
      <c r="H162" s="78">
        <v>1</v>
      </c>
      <c r="I162" s="39" t="s">
        <v>7</v>
      </c>
      <c r="J162" s="39">
        <f t="shared" si="4"/>
        <v>1.8</v>
      </c>
      <c r="K162" s="75" t="s">
        <v>16</v>
      </c>
      <c r="L162" s="75" t="s">
        <v>325</v>
      </c>
      <c r="M162" s="75"/>
    </row>
    <row r="163" spans="1:13" s="22" customFormat="1" ht="16.5" x14ac:dyDescent="0.3">
      <c r="A163" s="39"/>
      <c r="B163" s="39"/>
      <c r="C163" s="39"/>
      <c r="D163" s="39"/>
      <c r="E163" s="39"/>
      <c r="F163" s="77"/>
      <c r="G163" s="39"/>
      <c r="H163" s="76" t="s">
        <v>21</v>
      </c>
      <c r="I163" s="76" t="s">
        <v>7</v>
      </c>
      <c r="J163" s="79">
        <f>J157+J158+J159+J160+J161+J162</f>
        <v>8.8000000000000007</v>
      </c>
      <c r="K163" s="80" t="s">
        <v>16</v>
      </c>
      <c r="L163" s="75"/>
      <c r="M163" s="75"/>
    </row>
    <row r="164" spans="1:13" s="22" customFormat="1" ht="16.5" x14ac:dyDescent="0.3">
      <c r="A164" s="39"/>
      <c r="B164" s="39"/>
      <c r="C164" s="39"/>
      <c r="D164" s="39"/>
      <c r="E164" s="39"/>
      <c r="F164" s="77"/>
      <c r="G164" s="39"/>
      <c r="L164" s="75"/>
      <c r="M164" s="75"/>
    </row>
    <row r="165" spans="1:13" s="22" customFormat="1" ht="16.5" x14ac:dyDescent="0.3">
      <c r="A165" s="39"/>
      <c r="B165" s="30" t="s">
        <v>22</v>
      </c>
      <c r="C165" s="39"/>
      <c r="D165" s="39"/>
      <c r="E165" s="39"/>
      <c r="F165" s="77"/>
      <c r="G165" s="39"/>
      <c r="H165" s="39"/>
      <c r="I165" s="39"/>
      <c r="J165" s="75"/>
      <c r="K165" s="75"/>
      <c r="L165" s="75"/>
      <c r="M165" s="75"/>
    </row>
    <row r="166" spans="1:13" s="22" customFormat="1" ht="16.5" x14ac:dyDescent="0.3">
      <c r="A166" s="39"/>
      <c r="B166" s="26" t="s">
        <v>3</v>
      </c>
      <c r="C166" s="26"/>
      <c r="D166" s="25" t="s">
        <v>2</v>
      </c>
      <c r="E166" s="25"/>
      <c r="F166" s="26" t="s">
        <v>19</v>
      </c>
      <c r="G166" s="25"/>
      <c r="H166" s="26" t="s">
        <v>4</v>
      </c>
      <c r="I166" s="25"/>
      <c r="J166" s="26" t="s">
        <v>20</v>
      </c>
      <c r="K166" s="26"/>
      <c r="M166" s="75"/>
    </row>
    <row r="167" spans="1:13" s="22" customFormat="1" ht="16.5" x14ac:dyDescent="0.3">
      <c r="A167" s="39"/>
      <c r="B167" s="39">
        <v>0.35</v>
      </c>
      <c r="C167" s="39" t="s">
        <v>6</v>
      </c>
      <c r="D167" s="39">
        <v>13.26</v>
      </c>
      <c r="E167" s="39" t="s">
        <v>6</v>
      </c>
      <c r="F167" s="39">
        <v>0.15</v>
      </c>
      <c r="G167" s="39" t="s">
        <v>6</v>
      </c>
      <c r="H167" s="39">
        <v>1</v>
      </c>
      <c r="I167" s="39" t="s">
        <v>7</v>
      </c>
      <c r="J167" s="39">
        <f t="shared" ref="J167:J173" si="5">ROUND(B167*D167*F167*H167,2)</f>
        <v>0.7</v>
      </c>
      <c r="K167" s="81" t="s">
        <v>16</v>
      </c>
      <c r="L167" s="75" t="s">
        <v>23</v>
      </c>
      <c r="M167" s="22" t="s">
        <v>330</v>
      </c>
    </row>
    <row r="168" spans="1:13" s="22" customFormat="1" ht="16.5" x14ac:dyDescent="0.3">
      <c r="A168" s="39"/>
      <c r="B168" s="39">
        <v>0.35</v>
      </c>
      <c r="C168" s="39" t="s">
        <v>6</v>
      </c>
      <c r="D168" s="39">
        <v>3.4</v>
      </c>
      <c r="E168" s="39" t="s">
        <v>6</v>
      </c>
      <c r="F168" s="39">
        <v>0.15</v>
      </c>
      <c r="G168" s="39" t="s">
        <v>6</v>
      </c>
      <c r="H168" s="39">
        <v>1</v>
      </c>
      <c r="I168" s="39" t="s">
        <v>7</v>
      </c>
      <c r="J168" s="39">
        <f t="shared" si="5"/>
        <v>0.18</v>
      </c>
      <c r="K168" s="81" t="s">
        <v>16</v>
      </c>
      <c r="L168" s="75" t="s">
        <v>24</v>
      </c>
      <c r="M168" s="75" t="s">
        <v>330</v>
      </c>
    </row>
    <row r="169" spans="1:13" s="22" customFormat="1" ht="16.5" x14ac:dyDescent="0.3">
      <c r="A169" s="39"/>
      <c r="B169" s="39">
        <v>0.35</v>
      </c>
      <c r="C169" s="39" t="s">
        <v>6</v>
      </c>
      <c r="D169" s="39">
        <v>13.9</v>
      </c>
      <c r="E169" s="39" t="s">
        <v>6</v>
      </c>
      <c r="F169" s="39">
        <v>0.15</v>
      </c>
      <c r="G169" s="39" t="s">
        <v>6</v>
      </c>
      <c r="H169" s="39">
        <v>1</v>
      </c>
      <c r="I169" s="39" t="s">
        <v>7</v>
      </c>
      <c r="J169" s="82">
        <f t="shared" si="5"/>
        <v>0.73</v>
      </c>
      <c r="K169" s="81" t="s">
        <v>16</v>
      </c>
      <c r="L169" s="75" t="s">
        <v>25</v>
      </c>
      <c r="M169" s="75" t="s">
        <v>330</v>
      </c>
    </row>
    <row r="170" spans="1:13" s="22" customFormat="1" ht="16.5" x14ac:dyDescent="0.3">
      <c r="A170" s="39"/>
      <c r="B170" s="39">
        <v>0.35</v>
      </c>
      <c r="C170" s="39" t="s">
        <v>6</v>
      </c>
      <c r="D170" s="39">
        <v>13.9</v>
      </c>
      <c r="E170" s="39" t="s">
        <v>6</v>
      </c>
      <c r="F170" s="39">
        <v>0.15</v>
      </c>
      <c r="G170" s="39" t="s">
        <v>6</v>
      </c>
      <c r="H170" s="39">
        <v>1</v>
      </c>
      <c r="I170" s="39" t="s">
        <v>7</v>
      </c>
      <c r="J170" s="82">
        <f t="shared" si="5"/>
        <v>0.73</v>
      </c>
      <c r="K170" s="81" t="s">
        <v>16</v>
      </c>
      <c r="L170" s="75" t="s">
        <v>327</v>
      </c>
      <c r="M170" s="75" t="s">
        <v>330</v>
      </c>
    </row>
    <row r="171" spans="1:13" s="22" customFormat="1" ht="16.5" x14ac:dyDescent="0.3">
      <c r="A171" s="39"/>
      <c r="B171" s="39">
        <v>0.35</v>
      </c>
      <c r="C171" s="39" t="s">
        <v>6</v>
      </c>
      <c r="D171" s="39">
        <v>6.39</v>
      </c>
      <c r="E171" s="39" t="s">
        <v>6</v>
      </c>
      <c r="F171" s="39">
        <v>0.15</v>
      </c>
      <c r="G171" s="39" t="s">
        <v>6</v>
      </c>
      <c r="H171" s="39">
        <v>1</v>
      </c>
      <c r="I171" s="39" t="s">
        <v>7</v>
      </c>
      <c r="J171" s="82">
        <f t="shared" si="5"/>
        <v>0.34</v>
      </c>
      <c r="K171" s="81" t="s">
        <v>16</v>
      </c>
      <c r="L171" s="75" t="s">
        <v>328</v>
      </c>
      <c r="M171" s="75" t="s">
        <v>330</v>
      </c>
    </row>
    <row r="172" spans="1:13" s="22" customFormat="1" ht="16.5" x14ac:dyDescent="0.3">
      <c r="A172" s="39"/>
      <c r="B172" s="39">
        <v>0.35</v>
      </c>
      <c r="C172" s="39" t="s">
        <v>6</v>
      </c>
      <c r="D172" s="39">
        <v>14.01</v>
      </c>
      <c r="E172" s="39" t="s">
        <v>6</v>
      </c>
      <c r="F172" s="39">
        <v>0.15</v>
      </c>
      <c r="G172" s="39" t="s">
        <v>6</v>
      </c>
      <c r="H172" s="39">
        <v>1</v>
      </c>
      <c r="I172" s="39" t="s">
        <v>7</v>
      </c>
      <c r="J172" s="82">
        <f t="shared" si="5"/>
        <v>0.74</v>
      </c>
      <c r="K172" s="81" t="s">
        <v>16</v>
      </c>
      <c r="L172" s="75" t="s">
        <v>329</v>
      </c>
      <c r="M172" s="75" t="s">
        <v>330</v>
      </c>
    </row>
    <row r="173" spans="1:13" s="22" customFormat="1" ht="16.5" x14ac:dyDescent="0.3">
      <c r="A173" s="39"/>
      <c r="B173" s="39">
        <v>0.35</v>
      </c>
      <c r="C173" s="39" t="s">
        <v>6</v>
      </c>
      <c r="D173" s="39">
        <v>14.01</v>
      </c>
      <c r="E173" s="39" t="s">
        <v>6</v>
      </c>
      <c r="F173" s="39">
        <v>0.15</v>
      </c>
      <c r="G173" s="39" t="s">
        <v>6</v>
      </c>
      <c r="H173" s="39">
        <v>1</v>
      </c>
      <c r="I173" s="39" t="s">
        <v>7</v>
      </c>
      <c r="J173" s="82">
        <f t="shared" si="5"/>
        <v>0.74</v>
      </c>
      <c r="K173" s="81" t="s">
        <v>16</v>
      </c>
      <c r="L173" s="75" t="s">
        <v>331</v>
      </c>
      <c r="M173" s="75" t="s">
        <v>330</v>
      </c>
    </row>
    <row r="174" spans="1:13" s="22" customFormat="1" ht="16.5" x14ac:dyDescent="0.3">
      <c r="A174" s="39"/>
      <c r="B174" s="39"/>
      <c r="C174" s="39"/>
      <c r="D174" s="39"/>
      <c r="E174" s="39"/>
      <c r="F174" s="39"/>
      <c r="G174" s="39"/>
      <c r="H174" s="76" t="s">
        <v>21</v>
      </c>
      <c r="I174" s="76" t="s">
        <v>7</v>
      </c>
      <c r="J174" s="76">
        <f>ROUND(SUM(J167:J173),2)</f>
        <v>4.16</v>
      </c>
      <c r="K174" s="80" t="s">
        <v>16</v>
      </c>
      <c r="M174" s="75"/>
    </row>
    <row r="175" spans="1:13" s="22" customFormat="1" ht="16.5" x14ac:dyDescent="0.3">
      <c r="A175" s="83"/>
      <c r="B175" s="84" t="s">
        <v>9</v>
      </c>
      <c r="C175" s="85" t="s">
        <v>7</v>
      </c>
      <c r="D175" s="85">
        <f>J174+J163</f>
        <v>12.96</v>
      </c>
      <c r="E175" s="86" t="str">
        <f>'[20]PLANILHA ORÇAM.'!E43</f>
        <v>m³</v>
      </c>
      <c r="F175" s="6"/>
      <c r="G175" s="6"/>
      <c r="H175" s="6"/>
      <c r="I175" s="6"/>
      <c r="J175" s="6"/>
      <c r="K175" s="6"/>
      <c r="L175" s="6"/>
      <c r="M175" s="87"/>
    </row>
    <row r="176" spans="1:13" s="22" customFormat="1" ht="16.5" x14ac:dyDescent="0.3">
      <c r="A176" s="83"/>
      <c r="B176" s="83"/>
      <c r="C176" s="83"/>
      <c r="D176" s="83"/>
      <c r="E176" s="83"/>
      <c r="F176" s="76"/>
      <c r="G176" s="76"/>
      <c r="H176" s="80"/>
      <c r="I176" s="80"/>
      <c r="J176" s="6"/>
      <c r="K176" s="6"/>
      <c r="L176" s="6"/>
      <c r="M176" s="87"/>
    </row>
    <row r="177" spans="1:14" s="22" customFormat="1" ht="16.5" x14ac:dyDescent="0.3">
      <c r="A177" s="88" t="str">
        <f>'[20]PLANILHA ORÇAM.'!A44</f>
        <v>3.2</v>
      </c>
      <c r="B177" s="75" t="str">
        <f>'[20]PLANILHA ORÇAM.'!D44</f>
        <v>Reaterro manual de valas com compactação mecanizada. af_04/2016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1"/>
    </row>
    <row r="178" spans="1:14" s="22" customFormat="1" ht="16.5" x14ac:dyDescent="0.3">
      <c r="A178" s="88"/>
      <c r="B178" s="24" t="s">
        <v>17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1"/>
    </row>
    <row r="179" spans="1:14" s="22" customFormat="1" ht="16.5" x14ac:dyDescent="0.3">
      <c r="A179" s="88"/>
      <c r="B179" s="24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1"/>
    </row>
    <row r="180" spans="1:14" s="22" customFormat="1" ht="16.5" x14ac:dyDescent="0.3">
      <c r="A180" s="88"/>
      <c r="B180" s="89" t="s">
        <v>26</v>
      </c>
      <c r="C180" s="30"/>
      <c r="D180" s="30"/>
      <c r="E180" s="90"/>
      <c r="F180" s="30"/>
      <c r="G180" s="91"/>
      <c r="H180" s="92"/>
      <c r="I180" s="30"/>
      <c r="J180" s="51"/>
      <c r="K180" s="30"/>
      <c r="L180" s="30"/>
      <c r="M180" s="31"/>
    </row>
    <row r="181" spans="1:14" s="22" customFormat="1" ht="16.5" x14ac:dyDescent="0.3">
      <c r="A181" s="88"/>
      <c r="B181" s="26" t="s">
        <v>3</v>
      </c>
      <c r="C181" s="26"/>
      <c r="D181" s="25" t="s">
        <v>2</v>
      </c>
      <c r="E181" s="25"/>
      <c r="F181" s="26" t="s">
        <v>11</v>
      </c>
      <c r="G181" s="25"/>
      <c r="H181" s="26" t="s">
        <v>4</v>
      </c>
      <c r="I181" s="25"/>
      <c r="J181" s="26" t="s">
        <v>20</v>
      </c>
      <c r="K181" s="76"/>
      <c r="L181" s="30"/>
      <c r="M181" s="31"/>
    </row>
    <row r="182" spans="1:14" s="22" customFormat="1" ht="16.5" x14ac:dyDescent="0.3">
      <c r="A182" s="88"/>
      <c r="B182" s="39">
        <v>0.9</v>
      </c>
      <c r="C182" s="39" t="s">
        <v>6</v>
      </c>
      <c r="D182" s="39">
        <v>1.1000000000000001</v>
      </c>
      <c r="E182" s="39" t="s">
        <v>6</v>
      </c>
      <c r="F182" s="77">
        <v>0.25</v>
      </c>
      <c r="G182" s="39" t="s">
        <v>6</v>
      </c>
      <c r="H182" s="78">
        <v>1</v>
      </c>
      <c r="I182" s="39" t="s">
        <v>7</v>
      </c>
      <c r="J182" s="39">
        <f>ROUND(B182*D182*F182*H182,2)</f>
        <v>0.25</v>
      </c>
      <c r="K182" s="75" t="s">
        <v>16</v>
      </c>
      <c r="L182" s="75"/>
      <c r="M182" s="31"/>
      <c r="N182" s="22">
        <f>1.1-0.25</f>
        <v>0.85000000000000009</v>
      </c>
    </row>
    <row r="183" spans="1:14" s="22" customFormat="1" ht="16.5" x14ac:dyDescent="0.3">
      <c r="A183" s="88"/>
      <c r="B183" s="39">
        <v>0.9</v>
      </c>
      <c r="C183" s="39" t="s">
        <v>6</v>
      </c>
      <c r="D183" s="39">
        <v>0.7</v>
      </c>
      <c r="E183" s="39" t="s">
        <v>6</v>
      </c>
      <c r="F183" s="77">
        <v>0.25</v>
      </c>
      <c r="G183" s="39" t="s">
        <v>6</v>
      </c>
      <c r="H183" s="78">
        <v>1</v>
      </c>
      <c r="I183" s="39" t="s">
        <v>7</v>
      </c>
      <c r="J183" s="39">
        <f t="shared" ref="J183:J187" si="6">ROUND(B183*D183*F183*H183,2)</f>
        <v>0.16</v>
      </c>
      <c r="K183" s="75"/>
      <c r="L183" s="75"/>
      <c r="M183" s="31"/>
    </row>
    <row r="184" spans="1:14" s="22" customFormat="1" ht="16.5" x14ac:dyDescent="0.3">
      <c r="A184" s="88"/>
      <c r="B184" s="39">
        <v>0.95</v>
      </c>
      <c r="C184" s="39" t="s">
        <v>6</v>
      </c>
      <c r="D184" s="39">
        <v>0.75</v>
      </c>
      <c r="E184" s="39" t="s">
        <v>6</v>
      </c>
      <c r="F184" s="77">
        <v>0.25</v>
      </c>
      <c r="G184" s="39" t="s">
        <v>6</v>
      </c>
      <c r="H184" s="78">
        <v>1</v>
      </c>
      <c r="I184" s="39" t="s">
        <v>7</v>
      </c>
      <c r="J184" s="39">
        <f t="shared" si="6"/>
        <v>0.18</v>
      </c>
      <c r="K184" s="75"/>
      <c r="L184" s="75"/>
      <c r="M184" s="31"/>
    </row>
    <row r="185" spans="1:14" s="22" customFormat="1" ht="16.5" x14ac:dyDescent="0.3">
      <c r="A185" s="88"/>
      <c r="B185" s="39">
        <v>1.3</v>
      </c>
      <c r="C185" s="39" t="s">
        <v>6</v>
      </c>
      <c r="D185" s="39">
        <v>1.1000000000000001</v>
      </c>
      <c r="E185" s="39" t="s">
        <v>6</v>
      </c>
      <c r="F185" s="77">
        <v>0.25</v>
      </c>
      <c r="G185" s="39" t="s">
        <v>6</v>
      </c>
      <c r="H185" s="78">
        <v>1</v>
      </c>
      <c r="I185" s="39" t="s">
        <v>7</v>
      </c>
      <c r="J185" s="39">
        <f t="shared" si="6"/>
        <v>0.36</v>
      </c>
      <c r="K185" s="75"/>
      <c r="L185" s="75"/>
      <c r="M185" s="31"/>
    </row>
    <row r="186" spans="1:14" s="22" customFormat="1" ht="16.5" x14ac:dyDescent="0.3">
      <c r="A186" s="88"/>
      <c r="B186" s="39">
        <v>1.05</v>
      </c>
      <c r="C186" s="39" t="s">
        <v>6</v>
      </c>
      <c r="D186" s="39">
        <v>0.85</v>
      </c>
      <c r="E186" s="39" t="s">
        <v>6</v>
      </c>
      <c r="F186" s="77">
        <v>0.25</v>
      </c>
      <c r="G186" s="39" t="s">
        <v>6</v>
      </c>
      <c r="H186" s="78">
        <v>1</v>
      </c>
      <c r="I186" s="39" t="s">
        <v>7</v>
      </c>
      <c r="J186" s="39">
        <f t="shared" si="6"/>
        <v>0.22</v>
      </c>
      <c r="K186" s="75"/>
      <c r="L186" s="75"/>
      <c r="M186" s="31"/>
    </row>
    <row r="187" spans="1:14" s="22" customFormat="1" ht="16.5" x14ac:dyDescent="0.3">
      <c r="A187" s="88"/>
      <c r="B187" s="39">
        <v>1.2</v>
      </c>
      <c r="C187" s="39" t="s">
        <v>6</v>
      </c>
      <c r="D187" s="39">
        <v>1</v>
      </c>
      <c r="E187" s="39" t="s">
        <v>6</v>
      </c>
      <c r="F187" s="77">
        <v>0.25</v>
      </c>
      <c r="G187" s="39" t="s">
        <v>6</v>
      </c>
      <c r="H187" s="78">
        <v>1</v>
      </c>
      <c r="I187" s="39" t="s">
        <v>7</v>
      </c>
      <c r="J187" s="39">
        <f t="shared" si="6"/>
        <v>0.3</v>
      </c>
      <c r="K187" s="75"/>
      <c r="L187" s="75"/>
      <c r="M187" s="31"/>
    </row>
    <row r="188" spans="1:14" s="22" customFormat="1" ht="16.5" x14ac:dyDescent="0.3">
      <c r="A188" s="88"/>
      <c r="B188" s="39"/>
      <c r="C188" s="39"/>
      <c r="D188" s="39"/>
      <c r="E188" s="39"/>
      <c r="F188" s="77"/>
      <c r="G188" s="39"/>
      <c r="H188" s="76" t="s">
        <v>21</v>
      </c>
      <c r="I188" s="76" t="s">
        <v>7</v>
      </c>
      <c r="J188" s="79">
        <f>ROUND(SUM(J182:J187),2)</f>
        <v>1.47</v>
      </c>
      <c r="K188" s="80" t="s">
        <v>16</v>
      </c>
      <c r="L188" s="30"/>
      <c r="M188" s="31"/>
    </row>
    <row r="189" spans="1:14" s="22" customFormat="1" ht="16.5" x14ac:dyDescent="0.3">
      <c r="A189" s="88"/>
      <c r="B189" s="89" t="s">
        <v>27</v>
      </c>
      <c r="C189" s="30"/>
      <c r="D189" s="30"/>
      <c r="E189" s="90"/>
      <c r="F189" s="30"/>
      <c r="G189" s="91"/>
      <c r="H189" s="92"/>
      <c r="I189" s="30"/>
      <c r="J189" s="51"/>
      <c r="K189" s="30"/>
      <c r="L189" s="30"/>
      <c r="M189" s="31"/>
    </row>
    <row r="190" spans="1:14" s="22" customFormat="1" ht="16.5" x14ac:dyDescent="0.3">
      <c r="A190" s="88"/>
      <c r="B190" s="93" t="s">
        <v>28</v>
      </c>
      <c r="C190" s="94"/>
      <c r="D190" s="95" t="s">
        <v>29</v>
      </c>
      <c r="E190" s="96"/>
      <c r="F190" s="95" t="s">
        <v>30</v>
      </c>
      <c r="G190" s="95"/>
      <c r="H190" s="97" t="s">
        <v>31</v>
      </c>
      <c r="I190" s="95"/>
      <c r="J190" s="95" t="s">
        <v>32</v>
      </c>
      <c r="K190" s="30"/>
      <c r="L190" s="30"/>
      <c r="M190" s="31"/>
    </row>
    <row r="191" spans="1:14" s="22" customFormat="1" ht="16.5" x14ac:dyDescent="0.3">
      <c r="A191" s="88"/>
      <c r="B191" s="20">
        <v>0.14000000000000001</v>
      </c>
      <c r="C191" s="20" t="s">
        <v>6</v>
      </c>
      <c r="D191" s="20">
        <v>0.3</v>
      </c>
      <c r="E191" s="98" t="s">
        <v>6</v>
      </c>
      <c r="F191" s="20">
        <v>0.85</v>
      </c>
      <c r="G191" s="20" t="s">
        <v>6</v>
      </c>
      <c r="H191" s="99">
        <v>12</v>
      </c>
      <c r="I191" s="20" t="s">
        <v>7</v>
      </c>
      <c r="J191" s="39">
        <f>ROUND(B191*D191*F191*H191,2)</f>
        <v>0.43</v>
      </c>
      <c r="K191" s="75" t="s">
        <v>16</v>
      </c>
      <c r="L191" s="75" t="s">
        <v>332</v>
      </c>
      <c r="M191" s="31"/>
    </row>
    <row r="192" spans="1:14" s="22" customFormat="1" ht="16.5" x14ac:dyDescent="0.3">
      <c r="A192" s="88"/>
      <c r="B192" s="89"/>
      <c r="C192" s="30"/>
      <c r="D192" s="30"/>
      <c r="E192" s="90"/>
      <c r="F192" s="30"/>
      <c r="G192" s="91"/>
      <c r="H192" s="76" t="s">
        <v>21</v>
      </c>
      <c r="I192" s="76" t="s">
        <v>7</v>
      </c>
      <c r="J192" s="79">
        <f>ROUND(SUM(J191:J191),2)</f>
        <v>0.43</v>
      </c>
      <c r="K192" s="80" t="s">
        <v>16</v>
      </c>
      <c r="L192" s="75"/>
      <c r="M192" s="31"/>
    </row>
    <row r="193" spans="1:28" s="107" customFormat="1" ht="16.5" x14ac:dyDescent="0.3">
      <c r="A193" s="88"/>
      <c r="B193" s="89" t="s">
        <v>34</v>
      </c>
      <c r="C193" s="30"/>
      <c r="D193" s="30"/>
      <c r="E193" s="90"/>
      <c r="F193" s="30"/>
      <c r="G193" s="30"/>
      <c r="H193" s="100"/>
      <c r="I193" s="24"/>
      <c r="J193" s="30"/>
      <c r="K193" s="30"/>
      <c r="L193" s="30"/>
      <c r="M193" s="31"/>
    </row>
    <row r="194" spans="1:28" s="107" customFormat="1" ht="16.5" x14ac:dyDescent="0.3">
      <c r="A194" s="88"/>
      <c r="B194" s="95" t="s">
        <v>28</v>
      </c>
      <c r="C194" s="94"/>
      <c r="D194" s="95" t="s">
        <v>29</v>
      </c>
      <c r="E194" s="96"/>
      <c r="F194" s="95" t="s">
        <v>30</v>
      </c>
      <c r="G194" s="95"/>
      <c r="H194" s="97" t="s">
        <v>31</v>
      </c>
      <c r="I194" s="95"/>
      <c r="J194" s="156" t="s">
        <v>32</v>
      </c>
      <c r="K194" s="30"/>
      <c r="L194" s="30"/>
      <c r="M194" s="31"/>
    </row>
    <row r="195" spans="1:28" s="6" customFormat="1" ht="16.5" x14ac:dyDescent="0.3">
      <c r="A195" s="88"/>
      <c r="B195" s="39">
        <v>0.3</v>
      </c>
      <c r="C195" s="39" t="s">
        <v>6</v>
      </c>
      <c r="D195" s="39">
        <v>13.26</v>
      </c>
      <c r="E195" s="39" t="s">
        <v>6</v>
      </c>
      <c r="F195" s="39">
        <v>0.15</v>
      </c>
      <c r="G195" s="39" t="s">
        <v>6</v>
      </c>
      <c r="H195" s="39">
        <v>1</v>
      </c>
      <c r="I195" s="39" t="s">
        <v>7</v>
      </c>
      <c r="J195" s="361">
        <f t="shared" ref="J195:J201" si="7">ROUND(B195*D195*F195*H195,2)</f>
        <v>0.6</v>
      </c>
      <c r="K195" s="81" t="s">
        <v>16</v>
      </c>
      <c r="L195" s="75" t="s">
        <v>23</v>
      </c>
      <c r="M195" s="22" t="s">
        <v>330</v>
      </c>
      <c r="P195" s="83"/>
      <c r="AA195" s="87"/>
      <c r="AB195" s="87"/>
    </row>
    <row r="196" spans="1:28" s="115" customFormat="1" ht="16.5" x14ac:dyDescent="0.3">
      <c r="A196" s="88"/>
      <c r="B196" s="39">
        <v>0.3</v>
      </c>
      <c r="C196" s="39" t="s">
        <v>6</v>
      </c>
      <c r="D196" s="39">
        <v>3.4</v>
      </c>
      <c r="E196" s="39" t="s">
        <v>6</v>
      </c>
      <c r="F196" s="39">
        <v>0.15</v>
      </c>
      <c r="G196" s="39" t="s">
        <v>6</v>
      </c>
      <c r="H196" s="39">
        <v>1</v>
      </c>
      <c r="I196" s="39" t="s">
        <v>7</v>
      </c>
      <c r="J196" s="361">
        <f t="shared" si="7"/>
        <v>0.15</v>
      </c>
      <c r="K196" s="81" t="s">
        <v>16</v>
      </c>
      <c r="L196" s="75" t="s">
        <v>24</v>
      </c>
      <c r="M196" s="75" t="s">
        <v>330</v>
      </c>
      <c r="N196" s="112"/>
      <c r="O196" s="113"/>
      <c r="P196" s="114"/>
      <c r="AA196" s="116"/>
      <c r="AB196" s="116"/>
    </row>
    <row r="197" spans="1:28" s="6" customFormat="1" ht="16.5" x14ac:dyDescent="0.3">
      <c r="A197" s="88"/>
      <c r="B197" s="39">
        <v>0.3</v>
      </c>
      <c r="C197" s="39" t="s">
        <v>6</v>
      </c>
      <c r="D197" s="39">
        <v>13.9</v>
      </c>
      <c r="E197" s="39" t="s">
        <v>6</v>
      </c>
      <c r="F197" s="39">
        <v>0.15</v>
      </c>
      <c r="G197" s="39" t="s">
        <v>6</v>
      </c>
      <c r="H197" s="39">
        <v>1</v>
      </c>
      <c r="I197" s="39" t="s">
        <v>7</v>
      </c>
      <c r="J197" s="361">
        <f t="shared" si="7"/>
        <v>0.63</v>
      </c>
      <c r="K197" s="81" t="s">
        <v>16</v>
      </c>
      <c r="L197" s="75" t="s">
        <v>25</v>
      </c>
      <c r="M197" s="75" t="s">
        <v>330</v>
      </c>
      <c r="N197" s="117"/>
      <c r="O197" s="118"/>
      <c r="P197" s="83"/>
      <c r="AA197" s="87"/>
      <c r="AB197" s="87"/>
    </row>
    <row r="198" spans="1:28" s="6" customFormat="1" ht="16.5" x14ac:dyDescent="0.3">
      <c r="A198" s="88"/>
      <c r="B198" s="39">
        <v>0.3</v>
      </c>
      <c r="C198" s="39" t="s">
        <v>6</v>
      </c>
      <c r="D198" s="39">
        <v>13.9</v>
      </c>
      <c r="E198" s="39" t="s">
        <v>6</v>
      </c>
      <c r="F198" s="39">
        <v>0.15</v>
      </c>
      <c r="G198" s="39" t="s">
        <v>6</v>
      </c>
      <c r="H198" s="39">
        <v>1</v>
      </c>
      <c r="I198" s="39" t="s">
        <v>7</v>
      </c>
      <c r="J198" s="361">
        <f t="shared" si="7"/>
        <v>0.63</v>
      </c>
      <c r="K198" s="81" t="s">
        <v>16</v>
      </c>
      <c r="L198" s="75" t="s">
        <v>327</v>
      </c>
      <c r="M198" s="75" t="s">
        <v>330</v>
      </c>
      <c r="N198" s="117"/>
      <c r="O198" s="118"/>
      <c r="P198" s="83"/>
      <c r="AA198" s="87"/>
      <c r="AB198" s="87"/>
    </row>
    <row r="199" spans="1:28" s="6" customFormat="1" ht="16.5" x14ac:dyDescent="0.3">
      <c r="A199" s="88"/>
      <c r="B199" s="39">
        <v>0.3</v>
      </c>
      <c r="C199" s="39" t="s">
        <v>6</v>
      </c>
      <c r="D199" s="39">
        <v>6.39</v>
      </c>
      <c r="E199" s="39" t="s">
        <v>6</v>
      </c>
      <c r="F199" s="39">
        <v>0.15</v>
      </c>
      <c r="G199" s="39" t="s">
        <v>6</v>
      </c>
      <c r="H199" s="39">
        <v>1</v>
      </c>
      <c r="I199" s="39" t="s">
        <v>7</v>
      </c>
      <c r="J199" s="361">
        <f t="shared" si="7"/>
        <v>0.28999999999999998</v>
      </c>
      <c r="K199" s="81" t="s">
        <v>16</v>
      </c>
      <c r="L199" s="75" t="s">
        <v>328</v>
      </c>
      <c r="M199" s="75" t="s">
        <v>330</v>
      </c>
      <c r="N199" s="117"/>
      <c r="O199" s="118"/>
      <c r="P199" s="83"/>
      <c r="AA199" s="87"/>
      <c r="AB199" s="87"/>
    </row>
    <row r="200" spans="1:28" s="6" customFormat="1" ht="16.5" x14ac:dyDescent="0.3">
      <c r="A200" s="88"/>
      <c r="B200" s="39">
        <v>0.3</v>
      </c>
      <c r="C200" s="39" t="s">
        <v>6</v>
      </c>
      <c r="D200" s="39">
        <v>14.01</v>
      </c>
      <c r="E200" s="39" t="s">
        <v>6</v>
      </c>
      <c r="F200" s="39">
        <v>0.15</v>
      </c>
      <c r="G200" s="39" t="s">
        <v>6</v>
      </c>
      <c r="H200" s="39">
        <v>1</v>
      </c>
      <c r="I200" s="39" t="s">
        <v>7</v>
      </c>
      <c r="J200" s="361">
        <f t="shared" si="7"/>
        <v>0.63</v>
      </c>
      <c r="K200" s="81" t="s">
        <v>16</v>
      </c>
      <c r="L200" s="75" t="s">
        <v>329</v>
      </c>
      <c r="M200" s="75" t="s">
        <v>330</v>
      </c>
      <c r="N200" s="117"/>
      <c r="O200" s="118"/>
      <c r="P200" s="83"/>
      <c r="AA200" s="87"/>
      <c r="AB200" s="87"/>
    </row>
    <row r="201" spans="1:28" s="6" customFormat="1" ht="16.5" x14ac:dyDescent="0.3">
      <c r="A201" s="88"/>
      <c r="B201" s="39">
        <v>0.3</v>
      </c>
      <c r="C201" s="39" t="s">
        <v>6</v>
      </c>
      <c r="D201" s="39">
        <v>14.01</v>
      </c>
      <c r="E201" s="39" t="s">
        <v>6</v>
      </c>
      <c r="F201" s="39">
        <v>0.15</v>
      </c>
      <c r="G201" s="39" t="s">
        <v>6</v>
      </c>
      <c r="H201" s="39">
        <v>1</v>
      </c>
      <c r="I201" s="39" t="s">
        <v>7</v>
      </c>
      <c r="J201" s="82">
        <f t="shared" si="7"/>
        <v>0.63</v>
      </c>
      <c r="K201" s="81" t="s">
        <v>16</v>
      </c>
      <c r="L201" s="75" t="s">
        <v>331</v>
      </c>
      <c r="M201" s="75" t="s">
        <v>330</v>
      </c>
      <c r="N201" s="117"/>
      <c r="O201" s="118"/>
      <c r="P201" s="83"/>
      <c r="AA201" s="87"/>
      <c r="AB201" s="87"/>
    </row>
    <row r="202" spans="1:28" s="6" customFormat="1" ht="16.5" x14ac:dyDescent="0.3">
      <c r="A202" s="88"/>
      <c r="B202" s="89"/>
      <c r="C202" s="30"/>
      <c r="D202" s="30"/>
      <c r="E202" s="90"/>
      <c r="F202" s="30"/>
      <c r="G202" s="91"/>
      <c r="H202" s="76" t="s">
        <v>21</v>
      </c>
      <c r="I202" s="76" t="s">
        <v>7</v>
      </c>
      <c r="J202" s="79">
        <f>SUM(J195:J201)</f>
        <v>3.5599999999999996</v>
      </c>
      <c r="K202" s="80" t="s">
        <v>16</v>
      </c>
      <c r="L202" s="30"/>
      <c r="M202" s="31"/>
      <c r="N202" s="117"/>
      <c r="O202" s="118"/>
      <c r="P202" s="83"/>
      <c r="AA202" s="87"/>
      <c r="AB202" s="87"/>
    </row>
    <row r="203" spans="1:28" s="6" customFormat="1" ht="16.5" x14ac:dyDescent="0.3">
      <c r="A203" s="88"/>
      <c r="B203" s="89"/>
      <c r="C203" s="30"/>
      <c r="D203" s="30"/>
      <c r="E203" s="90"/>
      <c r="F203" s="30"/>
      <c r="G203" s="30"/>
      <c r="H203" s="100"/>
      <c r="I203" s="24"/>
      <c r="J203" s="30"/>
      <c r="K203" s="30"/>
      <c r="L203" s="30"/>
      <c r="M203" s="31"/>
      <c r="N203" s="117"/>
      <c r="P203" s="83"/>
      <c r="AA203" s="87"/>
      <c r="AB203" s="87"/>
    </row>
    <row r="204" spans="1:28" s="6" customFormat="1" ht="16.5" x14ac:dyDescent="0.3">
      <c r="A204" s="88"/>
      <c r="B204" s="101" t="s">
        <v>35</v>
      </c>
      <c r="C204" s="102"/>
      <c r="D204" s="95" t="s">
        <v>36</v>
      </c>
      <c r="E204" s="102"/>
      <c r="F204" s="95" t="s">
        <v>37</v>
      </c>
      <c r="G204" s="102"/>
      <c r="H204" s="22"/>
      <c r="I204" s="22"/>
      <c r="J204" s="22"/>
      <c r="K204" s="22"/>
      <c r="L204" s="30"/>
      <c r="M204" s="31"/>
      <c r="N204" s="117"/>
      <c r="O204" s="118"/>
      <c r="P204" s="83"/>
      <c r="Q204" s="83"/>
      <c r="R204" s="83"/>
      <c r="S204" s="83"/>
      <c r="T204" s="83"/>
      <c r="U204" s="121"/>
      <c r="V204" s="83"/>
      <c r="W204" s="122"/>
      <c r="X204" s="15"/>
      <c r="Y204" s="123"/>
      <c r="Z204" s="66"/>
      <c r="AA204" s="87"/>
      <c r="AB204" s="87"/>
    </row>
    <row r="205" spans="1:28" s="6" customFormat="1" ht="16.5" x14ac:dyDescent="0.3">
      <c r="A205" s="88"/>
      <c r="B205" s="39">
        <f>D175</f>
        <v>12.96</v>
      </c>
      <c r="C205" s="39" t="s">
        <v>38</v>
      </c>
      <c r="D205" s="39">
        <f>J188+J192+J202</f>
        <v>5.4599999999999991</v>
      </c>
      <c r="E205" s="39" t="s">
        <v>7</v>
      </c>
      <c r="F205" s="39">
        <f>B205-D205</f>
        <v>7.5000000000000018</v>
      </c>
      <c r="G205" s="30" t="s">
        <v>16</v>
      </c>
      <c r="H205" s="22"/>
      <c r="I205" s="22"/>
      <c r="J205" s="22"/>
      <c r="K205" s="22"/>
      <c r="L205" s="30"/>
      <c r="M205" s="31"/>
      <c r="N205" s="117"/>
    </row>
    <row r="206" spans="1:28" s="6" customFormat="1" ht="16.5" x14ac:dyDescent="0.3">
      <c r="A206" s="88"/>
      <c r="B206" s="39"/>
      <c r="C206" s="39"/>
      <c r="D206" s="39"/>
      <c r="E206" s="39"/>
      <c r="F206" s="39"/>
      <c r="G206" s="39"/>
      <c r="H206" s="39"/>
      <c r="I206" s="30"/>
      <c r="J206" s="39"/>
      <c r="K206" s="75"/>
      <c r="L206" s="30"/>
      <c r="M206" s="31"/>
      <c r="N206" s="117"/>
      <c r="S206" s="128"/>
      <c r="T206" s="129"/>
      <c r="U206" s="130"/>
      <c r="V206" s="131"/>
    </row>
    <row r="207" spans="1:28" s="6" customFormat="1" ht="16.5" x14ac:dyDescent="0.3">
      <c r="A207" s="88"/>
      <c r="B207" s="103" t="s">
        <v>9</v>
      </c>
      <c r="C207" s="104" t="s">
        <v>7</v>
      </c>
      <c r="D207" s="104">
        <f>F205</f>
        <v>7.5000000000000018</v>
      </c>
      <c r="E207" s="105" t="str">
        <f>'[20]PLANILHA ORÇAM.'!E44</f>
        <v>m³</v>
      </c>
      <c r="F207" s="22"/>
      <c r="G207" s="22"/>
      <c r="H207" s="22"/>
      <c r="I207" s="22"/>
      <c r="J207" s="106"/>
      <c r="K207" s="51"/>
      <c r="L207" s="30"/>
      <c r="M207" s="31"/>
      <c r="N207" s="117"/>
      <c r="S207" s="128"/>
      <c r="T207" s="129"/>
      <c r="U207" s="130"/>
      <c r="V207" s="131"/>
    </row>
    <row r="208" spans="1:28" s="6" customFormat="1" ht="16.5" x14ac:dyDescent="0.3">
      <c r="A208" s="88"/>
      <c r="B208" s="108" t="s">
        <v>39</v>
      </c>
      <c r="C208" s="39"/>
      <c r="D208" s="39"/>
      <c r="E208" s="39"/>
      <c r="F208" s="65"/>
      <c r="G208" s="29"/>
      <c r="H208" s="29"/>
      <c r="I208" s="51"/>
      <c r="J208" s="106"/>
      <c r="K208" s="51"/>
      <c r="L208" s="30"/>
      <c r="M208" s="31"/>
      <c r="N208" s="117"/>
      <c r="S208" s="128"/>
      <c r="T208" s="129"/>
      <c r="U208" s="130"/>
      <c r="V208" s="131"/>
    </row>
    <row r="209" spans="1:13" s="6" customFormat="1" ht="16.5" x14ac:dyDescent="0.3">
      <c r="A209" s="14"/>
      <c r="B209" s="5"/>
      <c r="C209" s="109"/>
      <c r="D209" s="73"/>
      <c r="E209" s="73"/>
      <c r="F209" s="74"/>
      <c r="G209" s="74"/>
      <c r="H209" s="110"/>
      <c r="I209" s="14"/>
      <c r="J209" s="5"/>
      <c r="K209" s="5"/>
      <c r="L209" s="5"/>
      <c r="M209" s="17"/>
    </row>
    <row r="210" spans="1:13" s="6" customFormat="1" ht="16.5" x14ac:dyDescent="0.3">
      <c r="A210" s="9" t="str">
        <f>'[20]PLANILHA ORÇAM.'!A47</f>
        <v>4.0</v>
      </c>
      <c r="B210" s="10" t="str">
        <f>'[20]PLANILHA ORÇAM.'!B47</f>
        <v>INFRA ESTRUTURA</v>
      </c>
      <c r="C210" s="137"/>
      <c r="D210" s="138"/>
      <c r="E210" s="138"/>
      <c r="F210" s="70"/>
      <c r="G210" s="70"/>
      <c r="H210" s="139"/>
      <c r="I210" s="11"/>
      <c r="J210" s="10"/>
      <c r="K210" s="10"/>
      <c r="L210" s="10"/>
      <c r="M210" s="72"/>
    </row>
    <row r="211" spans="1:13" s="6" customFormat="1" ht="16.5" x14ac:dyDescent="0.3">
      <c r="A211" s="31"/>
      <c r="B211" s="24"/>
      <c r="C211" s="51"/>
      <c r="D211" s="76"/>
      <c r="E211" s="76"/>
      <c r="F211" s="80"/>
      <c r="G211" s="80"/>
      <c r="H211" s="140"/>
      <c r="I211" s="31"/>
      <c r="J211" s="24"/>
      <c r="K211" s="24"/>
      <c r="L211" s="24"/>
      <c r="M211" s="31"/>
    </row>
    <row r="212" spans="1:13" s="6" customFormat="1" ht="16.5" x14ac:dyDescent="0.3">
      <c r="A212" s="39" t="str">
        <f>'[20]PLANILHA ORÇAM.'!A49</f>
        <v>4.2</v>
      </c>
      <c r="B212" s="743" t="str">
        <f>'[20]PLANILHA ORÇAM.'!D49</f>
        <v>Lastro de concreto magro, aplicado em pisos ou radiers, espessura de 3 cm. af_07_2016</v>
      </c>
      <c r="C212" s="743"/>
      <c r="D212" s="743"/>
      <c r="E212" s="743"/>
      <c r="F212" s="743"/>
      <c r="G212" s="743"/>
      <c r="H212" s="743"/>
      <c r="I212" s="743"/>
      <c r="J212" s="743"/>
      <c r="K212" s="30"/>
      <c r="L212" s="30"/>
      <c r="M212" s="20"/>
    </row>
    <row r="213" spans="1:13" s="6" customFormat="1" ht="16.5" x14ac:dyDescent="0.3">
      <c r="A213" s="141"/>
      <c r="B213" s="24" t="s">
        <v>333</v>
      </c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3"/>
    </row>
    <row r="214" spans="1:13" s="6" customFormat="1" ht="16.5" x14ac:dyDescent="0.3">
      <c r="A214" s="141"/>
      <c r="B214" s="24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3"/>
    </row>
    <row r="215" spans="1:13" s="6" customFormat="1" ht="16.5" x14ac:dyDescent="0.3">
      <c r="A215" s="39"/>
      <c r="B215" s="26" t="s">
        <v>3</v>
      </c>
      <c r="C215" s="25"/>
      <c r="D215" s="26" t="s">
        <v>2</v>
      </c>
      <c r="E215" s="28"/>
      <c r="F215" s="26" t="s">
        <v>4</v>
      </c>
      <c r="G215" s="25"/>
      <c r="H215" s="144"/>
      <c r="I215" s="30"/>
      <c r="J215" s="30"/>
      <c r="K215" s="30"/>
      <c r="L215" s="30"/>
      <c r="M215" s="31"/>
    </row>
    <row r="216" spans="1:13" s="6" customFormat="1" ht="16.5" x14ac:dyDescent="0.3">
      <c r="A216" s="76"/>
      <c r="B216" s="39">
        <v>0.9</v>
      </c>
      <c r="C216" s="39" t="s">
        <v>6</v>
      </c>
      <c r="D216" s="39">
        <v>1.1000000000000001</v>
      </c>
      <c r="E216" s="39" t="s">
        <v>6</v>
      </c>
      <c r="F216" s="77">
        <v>1</v>
      </c>
      <c r="G216" s="39" t="s">
        <v>6</v>
      </c>
      <c r="H216" s="78"/>
      <c r="I216" s="39" t="s">
        <v>7</v>
      </c>
      <c r="J216" s="39">
        <f>B216*D216</f>
        <v>0.9900000000000001</v>
      </c>
      <c r="K216" s="30"/>
      <c r="L216" s="30"/>
      <c r="M216" s="31"/>
    </row>
    <row r="217" spans="1:13" s="6" customFormat="1" ht="16.5" x14ac:dyDescent="0.3">
      <c r="A217" s="76"/>
      <c r="B217" s="39">
        <v>0.9</v>
      </c>
      <c r="C217" s="39" t="s">
        <v>6</v>
      </c>
      <c r="D217" s="39">
        <v>0.7</v>
      </c>
      <c r="E217" s="39" t="s">
        <v>6</v>
      </c>
      <c r="F217" s="77">
        <v>1</v>
      </c>
      <c r="G217" s="39" t="s">
        <v>6</v>
      </c>
      <c r="H217" s="78"/>
      <c r="I217" s="39" t="s">
        <v>7</v>
      </c>
      <c r="J217" s="39">
        <f t="shared" ref="J217:J221" si="8">B217*D217</f>
        <v>0.63</v>
      </c>
      <c r="K217" s="30"/>
      <c r="L217" s="30"/>
      <c r="M217" s="31"/>
    </row>
    <row r="218" spans="1:13" s="6" customFormat="1" ht="16.5" x14ac:dyDescent="0.3">
      <c r="A218" s="76"/>
      <c r="B218" s="39">
        <v>0.95</v>
      </c>
      <c r="C218" s="39" t="s">
        <v>6</v>
      </c>
      <c r="D218" s="39">
        <v>0.75</v>
      </c>
      <c r="E218" s="39" t="s">
        <v>6</v>
      </c>
      <c r="F218" s="77">
        <v>1</v>
      </c>
      <c r="G218" s="39" t="s">
        <v>6</v>
      </c>
      <c r="H218" s="78"/>
      <c r="I218" s="39" t="s">
        <v>7</v>
      </c>
      <c r="J218" s="39">
        <f t="shared" si="8"/>
        <v>0.71249999999999991</v>
      </c>
      <c r="K218" s="30"/>
      <c r="L218" s="30"/>
      <c r="M218" s="31"/>
    </row>
    <row r="219" spans="1:13" s="6" customFormat="1" ht="16.5" x14ac:dyDescent="0.3">
      <c r="A219" s="76"/>
      <c r="B219" s="39">
        <v>1.3</v>
      </c>
      <c r="C219" s="39" t="s">
        <v>6</v>
      </c>
      <c r="D219" s="39">
        <v>1.1000000000000001</v>
      </c>
      <c r="E219" s="39" t="s">
        <v>6</v>
      </c>
      <c r="F219" s="77">
        <v>1</v>
      </c>
      <c r="G219" s="39" t="s">
        <v>6</v>
      </c>
      <c r="H219" s="78"/>
      <c r="I219" s="39" t="s">
        <v>7</v>
      </c>
      <c r="J219" s="39">
        <f t="shared" si="8"/>
        <v>1.4300000000000002</v>
      </c>
      <c r="K219" s="30"/>
      <c r="L219" s="30"/>
      <c r="M219" s="31"/>
    </row>
    <row r="220" spans="1:13" s="6" customFormat="1" ht="16.5" x14ac:dyDescent="0.3">
      <c r="A220" s="76"/>
      <c r="B220" s="39">
        <v>1.05</v>
      </c>
      <c r="C220" s="39" t="s">
        <v>6</v>
      </c>
      <c r="D220" s="39">
        <v>0.85</v>
      </c>
      <c r="E220" s="39" t="s">
        <v>6</v>
      </c>
      <c r="F220" s="77">
        <v>1</v>
      </c>
      <c r="G220" s="39" t="s">
        <v>6</v>
      </c>
      <c r="H220" s="78"/>
      <c r="I220" s="39" t="s">
        <v>7</v>
      </c>
      <c r="J220" s="39">
        <f t="shared" si="8"/>
        <v>0.89249999999999996</v>
      </c>
      <c r="K220" s="30"/>
      <c r="L220" s="30"/>
      <c r="M220" s="31"/>
    </row>
    <row r="221" spans="1:13" s="6" customFormat="1" ht="16.5" x14ac:dyDescent="0.3">
      <c r="A221" s="76"/>
      <c r="B221" s="39">
        <v>1.2</v>
      </c>
      <c r="C221" s="39" t="s">
        <v>6</v>
      </c>
      <c r="D221" s="39">
        <v>1</v>
      </c>
      <c r="E221" s="39" t="s">
        <v>6</v>
      </c>
      <c r="F221" s="77">
        <v>1</v>
      </c>
      <c r="G221" s="39" t="s">
        <v>6</v>
      </c>
      <c r="H221" s="78"/>
      <c r="I221" s="39" t="s">
        <v>7</v>
      </c>
      <c r="J221" s="39">
        <f t="shared" si="8"/>
        <v>1.2</v>
      </c>
      <c r="K221" s="30"/>
      <c r="L221" s="30"/>
      <c r="M221" s="31"/>
    </row>
    <row r="222" spans="1:13" s="6" customFormat="1" ht="16.5" x14ac:dyDescent="0.3">
      <c r="A222" s="76"/>
      <c r="B222" s="39"/>
      <c r="C222" s="39"/>
      <c r="D222" s="39"/>
      <c r="E222" s="22"/>
      <c r="F222" s="76"/>
      <c r="G222" s="76"/>
      <c r="H222" s="76" t="s">
        <v>21</v>
      </c>
      <c r="I222" s="76" t="s">
        <v>7</v>
      </c>
      <c r="J222" s="79">
        <f>SUM(J215:J221)</f>
        <v>5.8550000000000004</v>
      </c>
      <c r="K222" s="80" t="s">
        <v>16</v>
      </c>
      <c r="L222" s="30"/>
      <c r="M222" s="31"/>
    </row>
    <row r="223" spans="1:13" s="6" customFormat="1" ht="16.5" x14ac:dyDescent="0.3">
      <c r="A223" s="76"/>
      <c r="B223" s="39"/>
      <c r="C223" s="39"/>
      <c r="D223" s="39"/>
      <c r="E223" s="22"/>
      <c r="F223" s="76"/>
      <c r="G223" s="76"/>
      <c r="H223" s="76"/>
      <c r="I223" s="80"/>
      <c r="J223" s="30"/>
      <c r="K223" s="30"/>
      <c r="L223" s="30"/>
      <c r="M223" s="31"/>
    </row>
    <row r="224" spans="1:13" s="6" customFormat="1" ht="16.5" x14ac:dyDescent="0.3">
      <c r="A224" s="5"/>
      <c r="B224" s="69" t="s">
        <v>9</v>
      </c>
      <c r="C224" s="138" t="s">
        <v>7</v>
      </c>
      <c r="D224" s="70">
        <f>J222</f>
        <v>5.8550000000000004</v>
      </c>
      <c r="E224" s="145" t="str">
        <f>'[20]PLANILHA ORÇAM.'!E49</f>
        <v>m²</v>
      </c>
      <c r="G224" s="5"/>
      <c r="H224" s="5"/>
      <c r="I224" s="5"/>
      <c r="J224" s="5"/>
      <c r="K224" s="5"/>
      <c r="L224" s="5"/>
      <c r="M224" s="5"/>
    </row>
    <row r="225" spans="1:13" s="6" customFormat="1" ht="16.5" x14ac:dyDescent="0.3">
      <c r="A225" s="73"/>
      <c r="B225" s="146"/>
      <c r="C225" s="5"/>
      <c r="D225" s="5"/>
      <c r="E225" s="5"/>
      <c r="F225" s="5"/>
      <c r="G225" s="126"/>
      <c r="H225" s="5"/>
      <c r="I225" s="5"/>
      <c r="J225" s="5"/>
      <c r="K225" s="5"/>
      <c r="L225" s="5"/>
      <c r="M225" s="17"/>
    </row>
    <row r="226" spans="1:13" s="22" customFormat="1" ht="16.5" x14ac:dyDescent="0.3">
      <c r="A226" s="39" t="str">
        <f>'[20]PLANILHA ORÇAM.'!A50</f>
        <v>4.3</v>
      </c>
      <c r="B226" s="743" t="str">
        <f>'[20]PLANILHA ORÇAM.'!D50</f>
        <v>Fabricação, montagem e desmontagem de fôrma para viga baldrame, em madeira serrada, e=25 mm, 4 utilizações. af_06/2017</v>
      </c>
      <c r="C226" s="743"/>
      <c r="D226" s="743"/>
      <c r="E226" s="743"/>
      <c r="F226" s="743"/>
      <c r="G226" s="743"/>
      <c r="H226" s="743"/>
      <c r="I226" s="743"/>
      <c r="J226" s="743"/>
      <c r="K226" s="743"/>
      <c r="L226" s="743"/>
      <c r="M226" s="743"/>
    </row>
    <row r="227" spans="1:13" s="6" customFormat="1" ht="16.5" x14ac:dyDescent="0.3">
      <c r="A227" s="76"/>
      <c r="B227" s="92" t="s">
        <v>40</v>
      </c>
      <c r="C227" s="30"/>
      <c r="D227" s="30"/>
      <c r="E227" s="30"/>
      <c r="F227" s="30"/>
      <c r="G227" s="36"/>
      <c r="H227" s="30"/>
      <c r="I227" s="30"/>
      <c r="J227" s="30"/>
      <c r="K227" s="30"/>
      <c r="L227" s="30"/>
      <c r="M227" s="31"/>
    </row>
    <row r="228" spans="1:13" s="6" customFormat="1" ht="16.5" x14ac:dyDescent="0.3">
      <c r="A228" s="76"/>
      <c r="B228" s="24" t="s">
        <v>334</v>
      </c>
      <c r="C228" s="30"/>
      <c r="D228" s="30"/>
      <c r="E228" s="30"/>
      <c r="F228" s="30"/>
      <c r="G228" s="36"/>
      <c r="H228" s="30"/>
      <c r="I228" s="30"/>
      <c r="J228" s="30"/>
      <c r="K228" s="30"/>
      <c r="L228" s="30"/>
      <c r="M228" s="31"/>
    </row>
    <row r="229" spans="1:13" s="22" customFormat="1" ht="30.75" customHeight="1" x14ac:dyDescent="0.3">
      <c r="A229" s="76"/>
      <c r="B229" s="24"/>
      <c r="C229" s="30"/>
      <c r="D229" s="30"/>
      <c r="E229" s="30"/>
      <c r="F229" s="30"/>
      <c r="G229" s="36"/>
      <c r="H229" s="30"/>
      <c r="I229" s="30"/>
      <c r="J229" s="30"/>
      <c r="K229" s="30"/>
      <c r="L229" s="30"/>
      <c r="M229" s="31"/>
    </row>
    <row r="230" spans="1:13" s="22" customFormat="1" ht="16.5" x14ac:dyDescent="0.3">
      <c r="A230" s="76"/>
      <c r="C230" s="147" t="s">
        <v>41</v>
      </c>
      <c r="D230" s="147">
        <v>33.76</v>
      </c>
      <c r="E230" s="30" t="s">
        <v>8</v>
      </c>
      <c r="G230" s="36"/>
      <c r="H230" s="92"/>
      <c r="I230" s="30"/>
      <c r="J230" s="30"/>
      <c r="K230" s="20"/>
      <c r="L230" s="30"/>
      <c r="M230" s="24"/>
    </row>
    <row r="231" spans="1:13" s="22" customFormat="1" ht="16.5" x14ac:dyDescent="0.3">
      <c r="A231" s="5"/>
      <c r="B231" s="69" t="s">
        <v>9</v>
      </c>
      <c r="C231" s="138" t="s">
        <v>7</v>
      </c>
      <c r="D231" s="70">
        <f>SUM(D230:D230)</f>
        <v>33.76</v>
      </c>
      <c r="E231" s="145" t="s">
        <v>8</v>
      </c>
      <c r="F231" s="6"/>
      <c r="G231" s="5"/>
      <c r="H231" s="5"/>
      <c r="I231" s="5"/>
      <c r="J231" s="5"/>
      <c r="K231" s="14"/>
      <c r="L231" s="5"/>
      <c r="M231" s="16"/>
    </row>
    <row r="232" spans="1:13" s="22" customFormat="1" ht="16.5" x14ac:dyDescent="0.3">
      <c r="A232" s="5"/>
      <c r="B232" s="5"/>
      <c r="C232" s="5"/>
      <c r="D232" s="148"/>
      <c r="E232" s="16"/>
      <c r="F232" s="5"/>
      <c r="G232" s="5"/>
      <c r="H232" s="149"/>
      <c r="I232" s="5"/>
      <c r="J232" s="5"/>
      <c r="K232" s="14"/>
      <c r="L232" s="5"/>
      <c r="M232" s="16"/>
    </row>
    <row r="233" spans="1:13" s="22" customFormat="1" ht="16.5" x14ac:dyDescent="0.3">
      <c r="A233" s="39" t="str">
        <f>'[20]PLANILHA ORÇAM.'!A51</f>
        <v>4.4</v>
      </c>
      <c r="B233" s="742" t="str">
        <f>'[20]PLANILHA ORÇAM.'!D51</f>
        <v>Fabricação de fôrma para pilares e estruturas similares, em madeira serrada, e=25 mm. af_12/2015</v>
      </c>
      <c r="C233" s="742"/>
      <c r="D233" s="742"/>
      <c r="E233" s="742"/>
      <c r="F233" s="742"/>
      <c r="G233" s="742"/>
      <c r="H233" s="742"/>
      <c r="I233" s="742"/>
      <c r="J233" s="742"/>
      <c r="K233" s="742"/>
      <c r="L233" s="742"/>
      <c r="M233" s="742"/>
    </row>
    <row r="234" spans="1:13" s="6" customFormat="1" ht="16.5" x14ac:dyDescent="0.3">
      <c r="A234" s="76"/>
      <c r="B234" s="24" t="s">
        <v>336</v>
      </c>
      <c r="C234" s="30"/>
      <c r="D234" s="30"/>
      <c r="E234" s="30"/>
      <c r="F234" s="30"/>
      <c r="G234" s="36"/>
      <c r="H234" s="30"/>
      <c r="I234" s="30"/>
      <c r="J234" s="30"/>
      <c r="K234" s="20"/>
      <c r="L234" s="30"/>
      <c r="M234" s="24"/>
    </row>
    <row r="235" spans="1:13" s="6" customFormat="1" ht="16.5" x14ac:dyDescent="0.3">
      <c r="A235" s="76"/>
      <c r="B235" s="92"/>
      <c r="C235" s="30"/>
      <c r="D235" s="30"/>
      <c r="E235" s="30"/>
      <c r="F235" s="30"/>
      <c r="G235" s="36"/>
      <c r="H235" s="30"/>
      <c r="I235" s="30"/>
      <c r="J235" s="30"/>
      <c r="K235" s="30"/>
      <c r="L235" s="30"/>
      <c r="M235" s="31"/>
    </row>
    <row r="236" spans="1:13" s="22" customFormat="1" ht="30" customHeight="1" x14ac:dyDescent="0.3">
      <c r="A236" s="76"/>
      <c r="C236" s="147" t="s">
        <v>42</v>
      </c>
      <c r="D236" s="147">
        <f>16.65+16.45</f>
        <v>33.099999999999994</v>
      </c>
      <c r="E236" s="30" t="s">
        <v>8</v>
      </c>
      <c r="G236" s="36"/>
      <c r="H236" s="30"/>
      <c r="I236" s="30"/>
      <c r="J236" s="30"/>
      <c r="K236" s="30"/>
      <c r="L236" s="30"/>
      <c r="M236" s="31"/>
    </row>
    <row r="237" spans="1:13" s="22" customFormat="1" ht="16.5" x14ac:dyDescent="0.3">
      <c r="A237" s="5"/>
      <c r="B237" s="69" t="s">
        <v>9</v>
      </c>
      <c r="C237" s="138" t="s">
        <v>7</v>
      </c>
      <c r="D237" s="70">
        <f>SUM(D236:D236)</f>
        <v>33.099999999999994</v>
      </c>
      <c r="E237" s="145" t="s">
        <v>8</v>
      </c>
      <c r="F237" s="6"/>
      <c r="G237" s="5"/>
      <c r="H237" s="5"/>
      <c r="I237" s="5"/>
      <c r="J237" s="5"/>
      <c r="K237" s="5"/>
      <c r="L237" s="5"/>
      <c r="M237" s="5"/>
    </row>
    <row r="238" spans="1:13" s="22" customFormat="1" ht="16.5" x14ac:dyDescent="0.3">
      <c r="A238" s="73"/>
      <c r="B238" s="146"/>
      <c r="C238" s="5"/>
      <c r="D238" s="5"/>
      <c r="E238" s="5"/>
      <c r="F238" s="5"/>
      <c r="G238" s="126"/>
      <c r="H238" s="5"/>
      <c r="I238" s="5"/>
      <c r="J238" s="5"/>
      <c r="K238" s="5"/>
      <c r="L238" s="5"/>
      <c r="M238" s="17"/>
    </row>
    <row r="239" spans="1:13" s="150" customFormat="1" ht="28.5" customHeight="1" x14ac:dyDescent="0.3">
      <c r="A239" s="39" t="str">
        <f>'[20]PLANILHA ORÇAM.'!A52</f>
        <v>4.5</v>
      </c>
      <c r="B239" s="742" t="str">
        <f>'[20]PLANILHA ORÇAM.'!D52</f>
        <v>Armação de pilar ou viga de uma estrutura convencional de concreto armado em uma edificação térrea ou sobrado utilizando aço ca-60 de 5,0 mm - montagem. af_12/2015</v>
      </c>
      <c r="C239" s="742"/>
      <c r="D239" s="742"/>
      <c r="E239" s="742"/>
      <c r="F239" s="742"/>
      <c r="G239" s="742"/>
      <c r="H239" s="742"/>
      <c r="I239" s="742"/>
      <c r="J239" s="742"/>
      <c r="K239" s="742"/>
      <c r="L239" s="742"/>
      <c r="M239" s="742"/>
    </row>
    <row r="240" spans="1:13" s="150" customFormat="1" ht="16.5" x14ac:dyDescent="0.3">
      <c r="A240" s="76"/>
      <c r="B240" s="24" t="s">
        <v>336</v>
      </c>
      <c r="C240" s="30"/>
      <c r="D240" s="30"/>
      <c r="E240" s="30"/>
      <c r="F240" s="30"/>
      <c r="G240" s="36"/>
      <c r="H240" s="30"/>
      <c r="I240" s="30"/>
      <c r="J240" s="30"/>
      <c r="K240" s="30"/>
      <c r="L240" s="30"/>
      <c r="M240" s="31"/>
    </row>
    <row r="241" spans="1:14" s="131" customFormat="1" ht="16.5" x14ac:dyDescent="0.3">
      <c r="A241" s="76"/>
      <c r="B241" s="24"/>
      <c r="C241" s="30"/>
      <c r="D241" s="30"/>
      <c r="E241" s="30"/>
      <c r="F241" s="30"/>
      <c r="G241" s="36"/>
      <c r="H241" s="30"/>
      <c r="I241" s="30"/>
      <c r="J241" s="30"/>
      <c r="K241" s="30"/>
      <c r="L241" s="30"/>
      <c r="M241" s="31"/>
    </row>
    <row r="242" spans="1:14" s="131" customFormat="1" ht="16.5" x14ac:dyDescent="0.3">
      <c r="A242" s="76"/>
      <c r="B242" s="92"/>
      <c r="C242" s="147" t="s">
        <v>43</v>
      </c>
      <c r="D242" s="147">
        <f>13.91+15.64</f>
        <v>29.55</v>
      </c>
      <c r="E242" s="30" t="s">
        <v>44</v>
      </c>
      <c r="F242" s="22"/>
      <c r="G242" s="36"/>
      <c r="H242" s="30"/>
      <c r="I242" s="91"/>
      <c r="J242" s="30"/>
      <c r="K242" s="92"/>
      <c r="L242" s="30"/>
      <c r="M242" s="31"/>
    </row>
    <row r="243" spans="1:14" s="150" customFormat="1" ht="32.25" customHeight="1" x14ac:dyDescent="0.3">
      <c r="A243" s="76"/>
      <c r="B243" s="92"/>
      <c r="C243" s="147" t="s">
        <v>41</v>
      </c>
      <c r="D243" s="147">
        <v>34.82</v>
      </c>
      <c r="E243" s="30" t="s">
        <v>44</v>
      </c>
      <c r="F243" s="22"/>
      <c r="G243" s="36"/>
      <c r="H243" s="30"/>
      <c r="I243" s="30"/>
      <c r="J243" s="30"/>
      <c r="K243" s="30"/>
      <c r="L243" s="30"/>
      <c r="M243" s="31"/>
    </row>
    <row r="244" spans="1:14" s="150" customFormat="1" ht="16.5" x14ac:dyDescent="0.3">
      <c r="A244" s="73"/>
      <c r="B244" s="69" t="s">
        <v>9</v>
      </c>
      <c r="C244" s="138" t="s">
        <v>7</v>
      </c>
      <c r="D244" s="70">
        <f>SUM(D242:D243)</f>
        <v>64.37</v>
      </c>
      <c r="E244" s="145" t="s">
        <v>44</v>
      </c>
      <c r="F244" s="6"/>
      <c r="G244" s="126"/>
      <c r="H244" s="5"/>
      <c r="I244" s="5"/>
      <c r="J244" s="5"/>
      <c r="K244" s="5"/>
      <c r="L244" s="5"/>
      <c r="M244" s="17"/>
    </row>
    <row r="245" spans="1:14" s="150" customFormat="1" ht="16.5" x14ac:dyDescent="0.3">
      <c r="A245" s="73"/>
      <c r="B245" s="148" t="s">
        <v>337</v>
      </c>
      <c r="C245" s="5"/>
      <c r="D245" s="5"/>
      <c r="E245" s="5"/>
      <c r="F245" s="5"/>
      <c r="G245" s="126"/>
      <c r="H245" s="5"/>
      <c r="I245" s="5"/>
      <c r="J245" s="5"/>
      <c r="K245" s="5"/>
      <c r="L245" s="5"/>
      <c r="M245" s="17"/>
    </row>
    <row r="246" spans="1:14" s="150" customFormat="1" ht="21.75" customHeight="1" x14ac:dyDescent="0.3">
      <c r="A246" s="39" t="s">
        <v>133</v>
      </c>
      <c r="B246" s="742" t="str">
        <f>'[20]PLANILHA ORÇAM.'!D54</f>
        <v>Armação de pilar ou viga de uma estrutura convencional de concreto armado em uma edificação térrea ou sobrado utilizando aço ca-50 de 8,0 mm - montagem. af_12/2015</v>
      </c>
      <c r="C246" s="742"/>
      <c r="D246" s="742"/>
      <c r="E246" s="742"/>
      <c r="F246" s="742"/>
      <c r="G246" s="742"/>
      <c r="H246" s="742"/>
      <c r="I246" s="742"/>
      <c r="J246" s="742"/>
      <c r="K246" s="742"/>
      <c r="L246" s="742"/>
      <c r="M246" s="742"/>
    </row>
    <row r="247" spans="1:14" s="131" customFormat="1" ht="16.5" x14ac:dyDescent="0.3">
      <c r="A247" s="76"/>
      <c r="B247" s="24" t="s">
        <v>336</v>
      </c>
      <c r="C247" s="30"/>
      <c r="D247" s="30"/>
      <c r="E247" s="30"/>
      <c r="F247" s="30"/>
      <c r="G247" s="36"/>
      <c r="H247" s="30"/>
      <c r="I247" s="30"/>
      <c r="J247" s="30"/>
      <c r="K247" s="30"/>
      <c r="L247" s="30"/>
      <c r="M247" s="31"/>
    </row>
    <row r="248" spans="1:14" s="131" customFormat="1" ht="16.5" x14ac:dyDescent="0.3">
      <c r="A248" s="76"/>
      <c r="B248" s="92"/>
      <c r="C248" s="30"/>
      <c r="D248" s="30"/>
      <c r="E248" s="30"/>
      <c r="F248" s="30"/>
      <c r="G248" s="36"/>
      <c r="H248" s="30"/>
      <c r="I248" s="30"/>
      <c r="J248" s="30"/>
      <c r="K248" s="30"/>
      <c r="L248" s="30"/>
      <c r="M248" s="30"/>
    </row>
    <row r="249" spans="1:14" s="150" customFormat="1" ht="27" customHeight="1" x14ac:dyDescent="0.3">
      <c r="A249" s="76"/>
      <c r="B249" s="92"/>
      <c r="C249" s="147" t="s">
        <v>43</v>
      </c>
      <c r="D249" s="147">
        <f>27.45+6.82+20.55</f>
        <v>54.819999999999993</v>
      </c>
      <c r="E249" s="30" t="s">
        <v>44</v>
      </c>
      <c r="G249" s="36"/>
      <c r="H249" s="30"/>
      <c r="I249" s="30"/>
      <c r="J249" s="30"/>
      <c r="K249" s="30"/>
      <c r="L249" s="30"/>
      <c r="M249" s="30"/>
    </row>
    <row r="250" spans="1:14" s="150" customFormat="1" ht="16.5" x14ac:dyDescent="0.3">
      <c r="A250" s="76"/>
      <c r="B250" s="92"/>
      <c r="C250" s="147" t="s">
        <v>41</v>
      </c>
      <c r="D250" s="147">
        <v>20.55</v>
      </c>
      <c r="E250" s="30" t="s">
        <v>44</v>
      </c>
      <c r="G250" s="36"/>
      <c r="H250" s="92"/>
      <c r="I250" s="30"/>
      <c r="J250" s="91"/>
      <c r="K250" s="30"/>
      <c r="L250" s="92"/>
      <c r="M250" s="30"/>
    </row>
    <row r="251" spans="1:14" s="150" customFormat="1" ht="16.5" x14ac:dyDescent="0.3">
      <c r="A251" s="5"/>
      <c r="B251" s="69" t="s">
        <v>9</v>
      </c>
      <c r="C251" s="138" t="s">
        <v>7</v>
      </c>
      <c r="D251" s="70">
        <f>SUM(D249:D250)</f>
        <v>75.36999999999999</v>
      </c>
      <c r="E251" s="145" t="s">
        <v>44</v>
      </c>
      <c r="F251" s="131"/>
      <c r="G251" s="5"/>
      <c r="H251" s="5"/>
      <c r="I251" s="30"/>
      <c r="J251" s="30"/>
      <c r="K251" s="30"/>
      <c r="L251" s="30"/>
      <c r="M251" s="30"/>
    </row>
    <row r="252" spans="1:14" s="150" customFormat="1" ht="16.5" x14ac:dyDescent="0.3">
      <c r="A252" s="73"/>
      <c r="B252" s="148" t="s">
        <v>337</v>
      </c>
      <c r="C252" s="5"/>
      <c r="D252" s="5"/>
      <c r="E252" s="5"/>
      <c r="F252" s="5"/>
      <c r="G252" s="126"/>
      <c r="H252" s="5"/>
      <c r="I252" s="5"/>
      <c r="J252" s="5"/>
      <c r="K252" s="5"/>
      <c r="L252" s="5"/>
      <c r="M252" s="17"/>
    </row>
    <row r="253" spans="1:14" s="22" customFormat="1" ht="23.25" customHeight="1" x14ac:dyDescent="0.3">
      <c r="A253" s="39" t="s">
        <v>134</v>
      </c>
      <c r="B253" s="742" t="s">
        <v>137</v>
      </c>
      <c r="C253" s="742"/>
      <c r="D253" s="742"/>
      <c r="E253" s="742"/>
      <c r="F253" s="742"/>
      <c r="G253" s="742"/>
      <c r="H253" s="742"/>
      <c r="I253" s="742"/>
      <c r="J253" s="742"/>
      <c r="K253" s="742"/>
      <c r="L253" s="742"/>
      <c r="M253" s="742"/>
    </row>
    <row r="254" spans="1:14" s="6" customFormat="1" ht="16.5" x14ac:dyDescent="0.3">
      <c r="A254" s="76"/>
      <c r="B254" s="24" t="s">
        <v>336</v>
      </c>
      <c r="C254" s="30"/>
      <c r="D254" s="30"/>
      <c r="E254" s="30"/>
      <c r="F254" s="30"/>
      <c r="G254" s="36"/>
      <c r="H254" s="30"/>
      <c r="I254" s="30"/>
      <c r="J254" s="30"/>
      <c r="K254" s="30"/>
      <c r="L254" s="30"/>
      <c r="M254" s="30"/>
      <c r="N254" s="30"/>
    </row>
    <row r="255" spans="1:14" s="6" customFormat="1" ht="16.5" x14ac:dyDescent="0.3">
      <c r="A255" s="39"/>
      <c r="B255" s="36"/>
      <c r="C255" s="36"/>
      <c r="D255" s="30"/>
      <c r="E255" s="30"/>
      <c r="F255" s="30"/>
      <c r="G255" s="36"/>
      <c r="H255" s="36"/>
      <c r="I255" s="36"/>
      <c r="J255" s="30"/>
      <c r="K255" s="30"/>
      <c r="L255" s="30"/>
      <c r="M255" s="30"/>
      <c r="N255" s="30"/>
    </row>
    <row r="256" spans="1:14" s="22" customFormat="1" ht="16.5" x14ac:dyDescent="0.3">
      <c r="A256" s="76"/>
      <c r="B256" s="150"/>
      <c r="C256" s="147" t="s">
        <v>42</v>
      </c>
      <c r="D256" s="147">
        <f>103.55+92.64</f>
        <v>196.19</v>
      </c>
      <c r="E256" s="30" t="s">
        <v>44</v>
      </c>
      <c r="F256" s="150"/>
      <c r="G256" s="30"/>
      <c r="H256" s="30"/>
      <c r="I256" s="30"/>
      <c r="J256" s="30"/>
      <c r="K256" s="91"/>
      <c r="L256" s="30"/>
      <c r="M256" s="92"/>
      <c r="N256" s="30"/>
    </row>
    <row r="257" spans="1:14" s="22" customFormat="1" ht="16.5" x14ac:dyDescent="0.3">
      <c r="A257" s="76"/>
      <c r="B257" s="92"/>
      <c r="C257" s="147" t="s">
        <v>41</v>
      </c>
      <c r="D257" s="147">
        <f>71.09</f>
        <v>71.09</v>
      </c>
      <c r="E257" s="30" t="s">
        <v>44</v>
      </c>
      <c r="F257" s="150"/>
      <c r="G257" s="30"/>
      <c r="H257" s="30"/>
      <c r="I257" s="30"/>
      <c r="J257" s="30"/>
      <c r="K257" s="91"/>
      <c r="L257" s="30"/>
      <c r="M257" s="92"/>
      <c r="N257" s="30"/>
    </row>
    <row r="258" spans="1:14" s="22" customFormat="1" ht="16.5" x14ac:dyDescent="0.3">
      <c r="A258" s="76"/>
      <c r="B258" s="150"/>
      <c r="C258" s="147"/>
      <c r="D258" s="147"/>
      <c r="E258" s="30"/>
      <c r="F258" s="150"/>
      <c r="G258" s="30"/>
      <c r="H258" s="30"/>
      <c r="I258" s="30"/>
      <c r="J258" s="30"/>
      <c r="K258" s="91"/>
      <c r="L258" s="30"/>
      <c r="M258" s="92"/>
      <c r="N258" s="30"/>
    </row>
    <row r="259" spans="1:14" s="22" customFormat="1" ht="16.5" x14ac:dyDescent="0.3">
      <c r="A259" s="5"/>
      <c r="B259" s="69" t="s">
        <v>9</v>
      </c>
      <c r="C259" s="138" t="s">
        <v>7</v>
      </c>
      <c r="D259" s="70">
        <f>D256+D257</f>
        <v>267.27999999999997</v>
      </c>
      <c r="E259" s="145" t="s">
        <v>44</v>
      </c>
      <c r="F259" s="131"/>
      <c r="G259" s="131"/>
      <c r="H259" s="5"/>
      <c r="I259" s="5"/>
      <c r="J259" s="5"/>
      <c r="K259" s="5"/>
      <c r="L259" s="5"/>
      <c r="M259" s="5"/>
    </row>
    <row r="260" spans="1:14" s="22" customFormat="1" ht="16.5" x14ac:dyDescent="0.3">
      <c r="A260" s="5"/>
      <c r="B260" s="148" t="s">
        <v>337</v>
      </c>
      <c r="C260" s="73"/>
      <c r="D260" s="73"/>
      <c r="E260" s="74"/>
      <c r="F260" s="74"/>
      <c r="G260" s="5"/>
      <c r="H260" s="5"/>
      <c r="I260" s="5"/>
      <c r="J260" s="5"/>
      <c r="K260" s="5"/>
      <c r="L260" s="5"/>
      <c r="M260" s="5"/>
    </row>
    <row r="261" spans="1:14" s="22" customFormat="1" ht="27.75" customHeight="1" x14ac:dyDescent="0.3">
      <c r="A261" s="39" t="s">
        <v>136</v>
      </c>
      <c r="B261" s="742" t="s">
        <v>338</v>
      </c>
      <c r="C261" s="742"/>
      <c r="D261" s="742"/>
      <c r="E261" s="742"/>
      <c r="F261" s="742"/>
      <c r="G261" s="742"/>
      <c r="H261" s="742"/>
      <c r="I261" s="742"/>
      <c r="J261" s="742"/>
      <c r="K261" s="742"/>
      <c r="L261" s="742"/>
      <c r="M261" s="742"/>
    </row>
    <row r="262" spans="1:14" s="22" customFormat="1" ht="16.5" x14ac:dyDescent="0.3">
      <c r="A262" s="76"/>
      <c r="B262" s="24" t="s">
        <v>336</v>
      </c>
      <c r="C262" s="30"/>
      <c r="D262" s="30"/>
      <c r="E262" s="30"/>
      <c r="F262" s="30"/>
      <c r="G262" s="36"/>
      <c r="H262" s="30"/>
      <c r="I262" s="30"/>
      <c r="J262" s="30"/>
      <c r="K262" s="30"/>
      <c r="L262" s="30"/>
      <c r="M262" s="30"/>
    </row>
    <row r="263" spans="1:14" s="22" customFormat="1" ht="16.5" x14ac:dyDescent="0.3">
      <c r="A263" s="39"/>
      <c r="B263" s="36"/>
      <c r="C263" s="36"/>
      <c r="D263" s="30"/>
      <c r="E263" s="30"/>
      <c r="F263" s="30"/>
      <c r="G263" s="36"/>
      <c r="H263" s="36"/>
      <c r="I263" s="36"/>
      <c r="J263" s="30"/>
      <c r="K263" s="30"/>
      <c r="L263" s="30"/>
      <c r="M263" s="30"/>
    </row>
    <row r="264" spans="1:14" s="22" customFormat="1" ht="16.5" x14ac:dyDescent="0.3">
      <c r="A264" s="76"/>
      <c r="B264" s="150"/>
      <c r="C264" s="147" t="s">
        <v>42</v>
      </c>
      <c r="D264" s="147">
        <f>33.45+36.45</f>
        <v>69.900000000000006</v>
      </c>
      <c r="E264" s="30" t="s">
        <v>44</v>
      </c>
      <c r="F264" s="150"/>
      <c r="G264" s="30"/>
      <c r="H264" s="30"/>
      <c r="I264" s="30"/>
      <c r="J264" s="30"/>
      <c r="K264" s="91"/>
      <c r="L264" s="30"/>
      <c r="M264" s="92"/>
    </row>
    <row r="265" spans="1:14" s="22" customFormat="1" ht="16.5" x14ac:dyDescent="0.3">
      <c r="A265" s="76"/>
      <c r="B265" s="92"/>
      <c r="C265" s="147" t="s">
        <v>41</v>
      </c>
      <c r="D265" s="147">
        <f>61.27</f>
        <v>61.27</v>
      </c>
      <c r="E265" s="30" t="s">
        <v>44</v>
      </c>
      <c r="F265" s="150"/>
      <c r="G265" s="30"/>
      <c r="H265" s="30"/>
      <c r="I265" s="30"/>
      <c r="J265" s="30"/>
      <c r="K265" s="91"/>
      <c r="L265" s="30"/>
      <c r="M265" s="92"/>
    </row>
    <row r="266" spans="1:14" s="22" customFormat="1" ht="16.5" x14ac:dyDescent="0.3">
      <c r="A266" s="76"/>
      <c r="B266" s="150"/>
      <c r="C266" s="147"/>
      <c r="D266" s="147"/>
      <c r="E266" s="30"/>
      <c r="F266" s="150"/>
      <c r="G266" s="30"/>
      <c r="H266" s="30"/>
      <c r="I266" s="30"/>
      <c r="J266" s="30"/>
      <c r="K266" s="91"/>
      <c r="L266" s="30"/>
      <c r="M266" s="92"/>
    </row>
    <row r="267" spans="1:14" s="22" customFormat="1" ht="16.5" x14ac:dyDescent="0.3">
      <c r="A267" s="5"/>
      <c r="B267" s="69" t="s">
        <v>9</v>
      </c>
      <c r="C267" s="138" t="s">
        <v>7</v>
      </c>
      <c r="D267" s="70">
        <f>D264+D265</f>
        <v>131.17000000000002</v>
      </c>
      <c r="E267" s="145" t="s">
        <v>44</v>
      </c>
      <c r="F267" s="131"/>
      <c r="G267" s="131"/>
      <c r="H267" s="5"/>
      <c r="I267" s="5"/>
      <c r="J267" s="5"/>
      <c r="K267" s="5"/>
      <c r="L267" s="5"/>
      <c r="M267" s="5"/>
    </row>
    <row r="268" spans="1:14" s="22" customFormat="1" ht="16.5" x14ac:dyDescent="0.3">
      <c r="A268" s="5"/>
      <c r="B268" s="148" t="s">
        <v>337</v>
      </c>
      <c r="C268" s="73"/>
      <c r="D268" s="73"/>
      <c r="E268" s="74"/>
      <c r="F268" s="74"/>
      <c r="G268" s="5"/>
      <c r="H268" s="5"/>
      <c r="I268" s="5"/>
      <c r="J268" s="5"/>
      <c r="K268" s="5"/>
      <c r="L268" s="5"/>
      <c r="M268" s="5"/>
    </row>
    <row r="269" spans="1:14" s="22" customFormat="1" ht="16.5" x14ac:dyDescent="0.3">
      <c r="A269" s="5"/>
      <c r="B269" s="148"/>
      <c r="C269" s="73"/>
      <c r="D269" s="73"/>
      <c r="E269" s="74"/>
      <c r="F269" s="74"/>
      <c r="G269" s="5"/>
      <c r="H269" s="5"/>
      <c r="I269" s="5"/>
      <c r="J269" s="5"/>
      <c r="K269" s="5"/>
      <c r="L269" s="5"/>
      <c r="M269" s="5"/>
    </row>
    <row r="270" spans="1:14" s="22" customFormat="1" ht="29.25" customHeight="1" x14ac:dyDescent="0.3">
      <c r="A270" s="39" t="s">
        <v>138</v>
      </c>
      <c r="B270" s="742" t="s">
        <v>339</v>
      </c>
      <c r="C270" s="742"/>
      <c r="D270" s="742"/>
      <c r="E270" s="742"/>
      <c r="F270" s="742"/>
      <c r="G270" s="742"/>
      <c r="H270" s="742"/>
      <c r="I270" s="742"/>
      <c r="J270" s="742"/>
      <c r="K270" s="742"/>
      <c r="L270" s="742"/>
      <c r="M270" s="742"/>
    </row>
    <row r="271" spans="1:14" s="22" customFormat="1" ht="16.5" x14ac:dyDescent="0.3">
      <c r="A271" s="76"/>
      <c r="B271" s="24" t="s">
        <v>336</v>
      </c>
      <c r="C271" s="30"/>
      <c r="D271" s="30"/>
      <c r="E271" s="30"/>
      <c r="F271" s="30"/>
      <c r="G271" s="36"/>
      <c r="H271" s="30"/>
      <c r="I271" s="30"/>
      <c r="J271" s="30"/>
      <c r="K271" s="30"/>
      <c r="L271" s="30"/>
      <c r="M271" s="30"/>
    </row>
    <row r="272" spans="1:14" s="22" customFormat="1" ht="16.5" x14ac:dyDescent="0.3">
      <c r="A272" s="39"/>
      <c r="B272" s="36"/>
      <c r="C272" s="36"/>
      <c r="D272" s="30"/>
      <c r="E272" s="30"/>
      <c r="F272" s="30"/>
      <c r="G272" s="36"/>
      <c r="H272" s="36"/>
      <c r="I272" s="36"/>
      <c r="J272" s="30"/>
      <c r="K272" s="30"/>
      <c r="L272" s="30"/>
      <c r="M272" s="30"/>
    </row>
    <row r="273" spans="1:13" s="22" customFormat="1" ht="16.5" x14ac:dyDescent="0.3">
      <c r="A273" s="76"/>
      <c r="B273" s="150"/>
      <c r="C273" s="147" t="s">
        <v>42</v>
      </c>
      <c r="D273" s="147">
        <f>48.73</f>
        <v>48.73</v>
      </c>
      <c r="E273" s="30" t="s">
        <v>44</v>
      </c>
      <c r="F273" s="150"/>
      <c r="G273" s="30"/>
      <c r="H273" s="30"/>
      <c r="I273" s="30"/>
      <c r="J273" s="30"/>
      <c r="K273" s="91"/>
      <c r="L273" s="30"/>
      <c r="M273" s="92"/>
    </row>
    <row r="274" spans="1:13" s="22" customFormat="1" ht="16.5" x14ac:dyDescent="0.3">
      <c r="A274" s="76"/>
      <c r="B274" s="150"/>
      <c r="C274" s="147"/>
      <c r="D274" s="147"/>
      <c r="E274" s="30"/>
      <c r="F274" s="150"/>
      <c r="G274" s="30"/>
      <c r="H274" s="30"/>
      <c r="I274" s="30"/>
      <c r="J274" s="30"/>
      <c r="K274" s="91"/>
      <c r="L274" s="30"/>
      <c r="M274" s="92"/>
    </row>
    <row r="275" spans="1:13" s="22" customFormat="1" ht="16.5" x14ac:dyDescent="0.3">
      <c r="A275" s="5"/>
      <c r="B275" s="69" t="s">
        <v>9</v>
      </c>
      <c r="C275" s="138" t="s">
        <v>7</v>
      </c>
      <c r="D275" s="70">
        <f>D273</f>
        <v>48.73</v>
      </c>
      <c r="E275" s="145" t="s">
        <v>44</v>
      </c>
      <c r="F275" s="131"/>
      <c r="G275" s="131"/>
      <c r="H275" s="5"/>
      <c r="I275" s="5"/>
      <c r="J275" s="5"/>
      <c r="K275" s="5"/>
      <c r="L275" s="5"/>
      <c r="M275" s="5"/>
    </row>
    <row r="276" spans="1:13" s="22" customFormat="1" ht="16.5" x14ac:dyDescent="0.3">
      <c r="A276" s="5"/>
      <c r="B276" s="148" t="s">
        <v>337</v>
      </c>
      <c r="C276" s="73"/>
      <c r="D276" s="73"/>
      <c r="E276" s="74"/>
      <c r="F276" s="74"/>
      <c r="G276" s="5"/>
      <c r="H276" s="5"/>
      <c r="I276" s="5"/>
      <c r="J276" s="5"/>
      <c r="K276" s="5"/>
      <c r="L276" s="5"/>
      <c r="M276" s="5"/>
    </row>
    <row r="277" spans="1:13" s="22" customFormat="1" ht="16.5" x14ac:dyDescent="0.3">
      <c r="A277" s="5"/>
      <c r="B277" s="148"/>
      <c r="C277" s="73"/>
      <c r="D277" s="73"/>
      <c r="E277" s="74"/>
      <c r="F277" s="74"/>
      <c r="G277" s="5"/>
      <c r="H277" s="5"/>
      <c r="I277" s="5"/>
      <c r="J277" s="5"/>
      <c r="K277" s="5"/>
      <c r="L277" s="5"/>
      <c r="M277" s="5"/>
    </row>
    <row r="278" spans="1:13" s="22" customFormat="1" ht="16.5" x14ac:dyDescent="0.3">
      <c r="A278" s="20" t="s">
        <v>140</v>
      </c>
      <c r="B278" s="729" t="str">
        <f>'[20]PLANILHA ORÇAM.'!D56</f>
        <v>Concreto fck = 25mpa, traço 1:2,3:2,7 (cimento/ areia média/ brita 1)  - preparo mecânico com betoneira 400 l. af_07/2016</v>
      </c>
      <c r="C278" s="729"/>
      <c r="D278" s="729"/>
      <c r="E278" s="729"/>
      <c r="F278" s="729"/>
      <c r="G278" s="729"/>
      <c r="H278" s="729"/>
      <c r="I278" s="729"/>
      <c r="J278" s="729"/>
      <c r="K278" s="729"/>
      <c r="L278" s="729"/>
      <c r="M278" s="729"/>
    </row>
    <row r="279" spans="1:13" s="22" customFormat="1" ht="16.5" x14ac:dyDescent="0.3">
      <c r="A279" s="20"/>
      <c r="B279" s="24" t="s">
        <v>340</v>
      </c>
      <c r="C279" s="76"/>
      <c r="D279" s="76"/>
      <c r="E279" s="80"/>
      <c r="F279" s="80"/>
      <c r="G279" s="30"/>
      <c r="H279" s="30"/>
      <c r="I279" s="30"/>
      <c r="J279" s="30"/>
      <c r="K279" s="30"/>
      <c r="L279" s="30"/>
      <c r="M279" s="30"/>
    </row>
    <row r="280" spans="1:13" s="6" customFormat="1" ht="16.5" x14ac:dyDescent="0.3">
      <c r="A280" s="20"/>
      <c r="B280" s="24"/>
      <c r="C280" s="76"/>
      <c r="D280" s="76"/>
      <c r="E280" s="80"/>
      <c r="F280" s="80"/>
      <c r="G280" s="30"/>
      <c r="H280" s="30"/>
      <c r="I280" s="30"/>
      <c r="J280" s="30"/>
      <c r="K280" s="30"/>
      <c r="L280" s="30"/>
      <c r="M280" s="30"/>
    </row>
    <row r="281" spans="1:13" s="6" customFormat="1" ht="16.5" x14ac:dyDescent="0.3">
      <c r="A281" s="20"/>
      <c r="B281" s="76"/>
      <c r="C281" s="151" t="s">
        <v>45</v>
      </c>
      <c r="D281" s="147">
        <f>0.52+2.52</f>
        <v>3.04</v>
      </c>
      <c r="E281" s="30" t="s">
        <v>16</v>
      </c>
      <c r="F281" s="150"/>
      <c r="G281" s="30"/>
      <c r="H281" s="30"/>
      <c r="I281" s="30"/>
      <c r="J281" s="30"/>
      <c r="K281" s="30"/>
      <c r="L281" s="30"/>
      <c r="M281" s="30"/>
    </row>
    <row r="282" spans="1:13" s="22" customFormat="1" ht="16.5" x14ac:dyDescent="0.3">
      <c r="A282" s="39"/>
      <c r="C282" s="151" t="s">
        <v>46</v>
      </c>
      <c r="D282" s="147">
        <v>1.92</v>
      </c>
      <c r="E282" s="30" t="s">
        <v>16</v>
      </c>
      <c r="G282" s="39"/>
      <c r="H282" s="39"/>
      <c r="I282" s="39"/>
      <c r="J282" s="75"/>
      <c r="K282" s="75"/>
      <c r="L282" s="75"/>
      <c r="M282" s="75"/>
    </row>
    <row r="283" spans="1:13" s="22" customFormat="1" ht="16.5" x14ac:dyDescent="0.3">
      <c r="A283" s="83"/>
      <c r="B283" s="69" t="s">
        <v>9</v>
      </c>
      <c r="C283" s="138" t="s">
        <v>7</v>
      </c>
      <c r="D283" s="70">
        <f>SUM(D281:D282)</f>
        <v>4.96</v>
      </c>
      <c r="E283" s="145" t="s">
        <v>16</v>
      </c>
      <c r="F283" s="6"/>
      <c r="G283" s="39"/>
      <c r="H283" s="6"/>
      <c r="I283" s="6"/>
      <c r="J283" s="6"/>
      <c r="K283" s="6"/>
      <c r="L283" s="87"/>
      <c r="M283" s="87"/>
    </row>
    <row r="284" spans="1:13" s="22" customFormat="1" ht="16.5" x14ac:dyDescent="0.3">
      <c r="A284" s="83"/>
      <c r="B284" s="76"/>
      <c r="C284" s="76"/>
      <c r="D284" s="80"/>
      <c r="E284" s="80"/>
      <c r="F284" s="6"/>
      <c r="G284" s="39"/>
      <c r="H284" s="6"/>
      <c r="I284" s="6"/>
      <c r="J284" s="6"/>
      <c r="K284" s="6"/>
      <c r="L284" s="87"/>
      <c r="M284" s="87"/>
    </row>
    <row r="285" spans="1:13" s="6" customFormat="1" ht="16.5" x14ac:dyDescent="0.3">
      <c r="A285" s="39" t="s">
        <v>142</v>
      </c>
      <c r="B285" s="729" t="str">
        <f>'[20]PLANILHA ORÇAM.'!D57</f>
        <v>Lançamento com uso de baldes, adensamento e acabamento de concreto em estruturas. af_12/2015</v>
      </c>
      <c r="C285" s="729"/>
      <c r="D285" s="729"/>
      <c r="E285" s="729"/>
      <c r="F285" s="729"/>
      <c r="G285" s="729"/>
      <c r="H285" s="729"/>
      <c r="I285" s="729"/>
      <c r="J285" s="729"/>
      <c r="K285" s="729"/>
      <c r="L285" s="729"/>
      <c r="M285" s="729"/>
    </row>
    <row r="286" spans="1:13" s="6" customFormat="1" ht="16.5" x14ac:dyDescent="0.3">
      <c r="A286" s="39"/>
      <c r="B286" s="24" t="s">
        <v>340</v>
      </c>
      <c r="C286" s="76"/>
      <c r="D286" s="80"/>
      <c r="E286" s="80"/>
      <c r="F286" s="22"/>
      <c r="G286" s="39"/>
      <c r="H286" s="22"/>
      <c r="I286" s="22"/>
      <c r="J286" s="22"/>
      <c r="K286" s="22"/>
      <c r="L286" s="75"/>
      <c r="M286" s="75"/>
    </row>
    <row r="287" spans="1:13" s="22" customFormat="1" ht="16.5" x14ac:dyDescent="0.3">
      <c r="A287" s="39"/>
      <c r="B287" s="76"/>
      <c r="C287" s="76"/>
      <c r="D287" s="80"/>
      <c r="E287" s="80"/>
      <c r="G287" s="39"/>
      <c r="L287" s="75"/>
      <c r="M287" s="75"/>
    </row>
    <row r="288" spans="1:13" s="22" customFormat="1" ht="16.5" x14ac:dyDescent="0.3">
      <c r="A288" s="39"/>
      <c r="B288" s="76"/>
      <c r="C288" s="151" t="s">
        <v>45</v>
      </c>
      <c r="D288" s="147">
        <f>D281</f>
        <v>3.04</v>
      </c>
      <c r="E288" s="30" t="s">
        <v>16</v>
      </c>
      <c r="G288" s="39"/>
      <c r="L288" s="75"/>
      <c r="M288" s="75"/>
    </row>
    <row r="289" spans="1:13" s="22" customFormat="1" ht="16.5" x14ac:dyDescent="0.3">
      <c r="A289" s="39"/>
      <c r="C289" s="151" t="s">
        <v>46</v>
      </c>
      <c r="D289" s="147">
        <f>D282</f>
        <v>1.92</v>
      </c>
      <c r="E289" s="30" t="s">
        <v>16</v>
      </c>
      <c r="G289" s="39"/>
      <c r="L289" s="75"/>
      <c r="M289" s="75"/>
    </row>
    <row r="290" spans="1:13" s="22" customFormat="1" ht="16.5" x14ac:dyDescent="0.3">
      <c r="A290" s="83"/>
      <c r="B290" s="69" t="s">
        <v>9</v>
      </c>
      <c r="C290" s="138" t="s">
        <v>7</v>
      </c>
      <c r="D290" s="70">
        <f>SUM(D288:D289)</f>
        <v>4.96</v>
      </c>
      <c r="E290" s="145" t="s">
        <v>16</v>
      </c>
      <c r="F290" s="6"/>
      <c r="G290" s="39"/>
      <c r="H290" s="6"/>
      <c r="I290" s="6"/>
      <c r="J290" s="6"/>
      <c r="K290" s="6"/>
      <c r="L290" s="87"/>
      <c r="M290" s="87"/>
    </row>
    <row r="291" spans="1:13" s="22" customFormat="1" ht="16.5" x14ac:dyDescent="0.3">
      <c r="A291" s="83"/>
      <c r="B291" s="76"/>
      <c r="C291" s="76"/>
      <c r="D291" s="80"/>
      <c r="E291" s="80"/>
      <c r="F291" s="6"/>
      <c r="G291" s="39"/>
      <c r="H291" s="6"/>
      <c r="I291" s="6"/>
      <c r="J291" s="6"/>
      <c r="K291" s="6"/>
      <c r="L291" s="87"/>
      <c r="M291" s="87"/>
    </row>
    <row r="292" spans="1:13" s="22" customFormat="1" ht="16.5" x14ac:dyDescent="0.3">
      <c r="A292" s="39" t="s">
        <v>144</v>
      </c>
      <c r="B292" s="729" t="str">
        <f>'[20]PLANILHA ORÇAM.'!D58</f>
        <v>Impermeabilizacao de estruturas enterradas, com tinta asfaltica, duas demaos.</v>
      </c>
      <c r="C292" s="729"/>
      <c r="D292" s="729"/>
      <c r="E292" s="729"/>
      <c r="F292" s="729"/>
      <c r="G292" s="729"/>
      <c r="H292" s="729"/>
      <c r="I292" s="729"/>
      <c r="J292" s="729"/>
      <c r="K292" s="729"/>
      <c r="L292" s="729"/>
      <c r="M292" s="729"/>
    </row>
    <row r="293" spans="1:13" s="6" customFormat="1" ht="16.5" x14ac:dyDescent="0.3">
      <c r="A293" s="39"/>
      <c r="B293" s="80" t="s">
        <v>47</v>
      </c>
      <c r="C293" s="76"/>
      <c r="D293" s="80"/>
      <c r="E293" s="80"/>
      <c r="F293" s="22"/>
      <c r="G293" s="39"/>
      <c r="H293" s="22"/>
      <c r="I293" s="22"/>
      <c r="J293" s="22"/>
      <c r="K293" s="22"/>
      <c r="L293" s="75"/>
      <c r="M293" s="75"/>
    </row>
    <row r="294" spans="1:13" s="6" customFormat="1" ht="16.5" x14ac:dyDescent="0.3">
      <c r="A294" s="39"/>
      <c r="B294" s="76"/>
      <c r="C294" s="76"/>
      <c r="D294" s="80"/>
      <c r="E294" s="80"/>
      <c r="F294" s="22"/>
      <c r="G294" s="39"/>
      <c r="H294" s="22"/>
      <c r="I294" s="22"/>
      <c r="J294" s="22"/>
      <c r="K294" s="22"/>
      <c r="L294" s="75"/>
      <c r="M294" s="75"/>
    </row>
    <row r="295" spans="1:13" s="6" customFormat="1" ht="16.5" x14ac:dyDescent="0.3">
      <c r="A295" s="83"/>
      <c r="B295" s="152" t="s">
        <v>9</v>
      </c>
      <c r="C295" s="153" t="s">
        <v>7</v>
      </c>
      <c r="D295" s="153">
        <v>37.880000000000003</v>
      </c>
      <c r="E295" s="154" t="str">
        <f>'[20]PLANILHA ORÇAM.'!E58</f>
        <v>m²</v>
      </c>
      <c r="G295" s="39"/>
      <c r="L295" s="87"/>
      <c r="M295" s="87"/>
    </row>
    <row r="296" spans="1:13" s="6" customFormat="1" ht="16.5" x14ac:dyDescent="0.3">
      <c r="A296" s="73"/>
      <c r="B296" s="146"/>
      <c r="C296" s="5"/>
      <c r="D296" s="5"/>
      <c r="E296" s="5"/>
      <c r="F296" s="5"/>
      <c r="G296" s="126"/>
      <c r="H296" s="5"/>
      <c r="I296" s="5"/>
      <c r="J296" s="5"/>
      <c r="K296" s="5"/>
      <c r="L296" s="5"/>
      <c r="M296" s="17"/>
    </row>
    <row r="297" spans="1:13" s="22" customFormat="1" ht="16.5" x14ac:dyDescent="0.3">
      <c r="A297" s="69" t="str">
        <f>'[20]PLANILHA ORÇAM.'!A62</f>
        <v>5.0</v>
      </c>
      <c r="B297" s="157" t="str">
        <f>'[20]PLANILHA ORÇAM.'!B62</f>
        <v>SUPER ESTRUTURA</v>
      </c>
      <c r="C297" s="71"/>
      <c r="D297" s="71"/>
      <c r="E297" s="71"/>
      <c r="F297" s="71"/>
      <c r="G297" s="158"/>
      <c r="H297" s="71"/>
      <c r="I297" s="71"/>
      <c r="J297" s="71"/>
      <c r="K297" s="71"/>
      <c r="L297" s="71"/>
      <c r="M297" s="72"/>
    </row>
    <row r="298" spans="1:13" s="22" customFormat="1" ht="16.5" x14ac:dyDescent="0.3">
      <c r="A298" s="73"/>
      <c r="B298" s="146"/>
      <c r="C298" s="5"/>
      <c r="D298" s="5"/>
      <c r="E298" s="5"/>
      <c r="F298" s="5"/>
      <c r="G298" s="126"/>
      <c r="H298" s="5"/>
      <c r="I298" s="5"/>
      <c r="J298" s="5"/>
      <c r="K298" s="5"/>
      <c r="L298" s="5"/>
      <c r="M298" s="17"/>
    </row>
    <row r="299" spans="1:13" s="22" customFormat="1" ht="16.5" x14ac:dyDescent="0.3">
      <c r="A299" s="39" t="str">
        <f>'[20]PLANILHA ORÇAM.'!A63</f>
        <v>5.1</v>
      </c>
      <c r="B299" s="743" t="str">
        <f>'[20]PLANILHA ORÇAM.'!D63</f>
        <v>Fabricação de fôrma para pilares e estruturas similares, em madeira serrada, e=25 mm. af_12/2015</v>
      </c>
      <c r="C299" s="743"/>
      <c r="D299" s="743"/>
      <c r="E299" s="743"/>
      <c r="F299" s="743"/>
      <c r="G299" s="743"/>
      <c r="H299" s="743"/>
      <c r="I299" s="743"/>
      <c r="J299" s="743"/>
      <c r="K299" s="743"/>
      <c r="L299" s="743"/>
      <c r="M299" s="743"/>
    </row>
    <row r="300" spans="1:13" s="6" customFormat="1" ht="16.5" x14ac:dyDescent="0.3">
      <c r="A300" s="76"/>
      <c r="B300" s="24" t="s">
        <v>335</v>
      </c>
      <c r="C300" s="30"/>
      <c r="D300" s="30"/>
      <c r="E300" s="30"/>
      <c r="F300" s="30"/>
      <c r="G300" s="36"/>
      <c r="H300" s="30"/>
      <c r="I300" s="30"/>
      <c r="J300" s="30"/>
      <c r="K300" s="30"/>
      <c r="L300" s="30"/>
      <c r="M300" s="31"/>
    </row>
    <row r="301" spans="1:13" s="6" customFormat="1" ht="16.5" x14ac:dyDescent="0.3">
      <c r="A301" s="76"/>
      <c r="B301" s="92"/>
      <c r="C301" s="30"/>
      <c r="D301" s="30"/>
      <c r="E301" s="30"/>
      <c r="F301" s="30"/>
      <c r="G301" s="36"/>
      <c r="H301" s="30"/>
      <c r="I301" s="30"/>
      <c r="J301" s="30"/>
      <c r="K301" s="30"/>
      <c r="L301" s="30"/>
      <c r="M301" s="31"/>
    </row>
    <row r="302" spans="1:13" s="22" customFormat="1" ht="25.5" customHeight="1" x14ac:dyDescent="0.3">
      <c r="A302" s="76"/>
      <c r="B302" s="92"/>
      <c r="C302" s="147" t="s">
        <v>48</v>
      </c>
      <c r="D302" s="147">
        <v>23.37</v>
      </c>
      <c r="E302" s="30" t="s">
        <v>8</v>
      </c>
      <c r="F302" s="30"/>
      <c r="G302" s="36"/>
      <c r="H302" s="30"/>
      <c r="I302" s="30"/>
      <c r="J302" s="30"/>
      <c r="K302" s="30"/>
      <c r="L302" s="30"/>
      <c r="M302" s="31"/>
    </row>
    <row r="303" spans="1:13" s="22" customFormat="1" ht="16.5" x14ac:dyDescent="0.3">
      <c r="A303" s="5"/>
      <c r="B303" s="69" t="s">
        <v>9</v>
      </c>
      <c r="C303" s="138" t="s">
        <v>7</v>
      </c>
      <c r="D303" s="70">
        <f>SUM(D302:D302)</f>
        <v>23.37</v>
      </c>
      <c r="E303" s="145" t="s">
        <v>8</v>
      </c>
      <c r="F303" s="5"/>
      <c r="G303" s="5"/>
      <c r="H303" s="5"/>
      <c r="I303" s="5"/>
      <c r="J303" s="5"/>
      <c r="K303" s="5"/>
      <c r="L303" s="5"/>
      <c r="M303" s="5"/>
    </row>
    <row r="304" spans="1:13" s="22" customFormat="1" ht="16.5" x14ac:dyDescent="0.3">
      <c r="A304" s="5"/>
      <c r="B304" s="5"/>
      <c r="C304" s="5"/>
      <c r="D304" s="148"/>
      <c r="E304" s="16"/>
      <c r="F304" s="5"/>
      <c r="G304" s="5"/>
      <c r="H304" s="149"/>
      <c r="I304" s="5"/>
      <c r="J304" s="5"/>
      <c r="K304" s="5"/>
      <c r="L304" s="5"/>
      <c r="M304" s="5"/>
    </row>
    <row r="305" spans="1:13" s="22" customFormat="1" ht="16.5" x14ac:dyDescent="0.3">
      <c r="A305" s="39" t="str">
        <f>'[20]PLANILHA ORÇAM.'!A64</f>
        <v>5.2</v>
      </c>
      <c r="B305" s="742" t="str">
        <f>'[20]PLANILHA ORÇAM.'!D64</f>
        <v>Fabricação de fôrma para vigas, com madeira serrada, e = 25 mm. af_12/2015</v>
      </c>
      <c r="C305" s="742"/>
      <c r="D305" s="742"/>
      <c r="E305" s="742"/>
      <c r="F305" s="742"/>
      <c r="G305" s="742"/>
      <c r="H305" s="742"/>
      <c r="I305" s="742"/>
      <c r="J305" s="742"/>
      <c r="K305" s="742"/>
      <c r="L305" s="742"/>
      <c r="M305" s="742"/>
    </row>
    <row r="306" spans="1:13" s="22" customFormat="1" ht="16.5" x14ac:dyDescent="0.3">
      <c r="A306" s="76"/>
      <c r="B306" s="24" t="s">
        <v>342</v>
      </c>
      <c r="C306" s="30"/>
      <c r="D306" s="30"/>
      <c r="E306" s="30"/>
      <c r="F306" s="30"/>
      <c r="G306" s="36"/>
      <c r="H306" s="30"/>
      <c r="I306" s="30"/>
      <c r="J306" s="30"/>
      <c r="K306" s="30"/>
      <c r="L306" s="30"/>
      <c r="M306" s="31"/>
    </row>
    <row r="307" spans="1:13" s="22" customFormat="1" ht="16.5" x14ac:dyDescent="0.3">
      <c r="A307" s="76"/>
      <c r="B307" s="92"/>
      <c r="C307" s="30"/>
      <c r="D307" s="30"/>
      <c r="E307" s="30"/>
      <c r="F307" s="30"/>
      <c r="G307" s="36"/>
      <c r="H307" s="30"/>
      <c r="I307" s="30"/>
      <c r="J307" s="30"/>
      <c r="K307" s="30"/>
      <c r="L307" s="30"/>
      <c r="M307" s="31"/>
    </row>
    <row r="308" spans="1:13" s="6" customFormat="1" ht="16.5" x14ac:dyDescent="0.3">
      <c r="A308" s="76"/>
      <c r="B308" s="92"/>
      <c r="C308" s="147" t="s">
        <v>343</v>
      </c>
      <c r="D308" s="147">
        <v>30.54</v>
      </c>
      <c r="E308" s="30" t="s">
        <v>8</v>
      </c>
      <c r="F308" s="30"/>
      <c r="G308" s="36"/>
      <c r="H308" s="92"/>
      <c r="I308" s="30"/>
      <c r="J308" s="30"/>
      <c r="K308" s="30"/>
      <c r="L308" s="30"/>
      <c r="M308" s="31"/>
    </row>
    <row r="309" spans="1:13" s="22" customFormat="1" ht="31.5" customHeight="1" x14ac:dyDescent="0.3">
      <c r="A309" s="5"/>
      <c r="B309" s="69" t="s">
        <v>9</v>
      </c>
      <c r="C309" s="138" t="s">
        <v>7</v>
      </c>
      <c r="D309" s="70">
        <f>SUM(D308:D308)</f>
        <v>30.54</v>
      </c>
      <c r="E309" s="145" t="s">
        <v>8</v>
      </c>
      <c r="F309" s="5"/>
      <c r="G309" s="5"/>
      <c r="H309" s="5"/>
      <c r="I309" s="5"/>
      <c r="J309" s="5"/>
      <c r="K309" s="5"/>
      <c r="L309" s="5"/>
      <c r="M309" s="5"/>
    </row>
    <row r="310" spans="1:13" s="22" customFormat="1" ht="16.5" x14ac:dyDescent="0.3">
      <c r="A310" s="73"/>
      <c r="B310" s="146"/>
      <c r="C310" s="5"/>
      <c r="D310" s="5"/>
      <c r="E310" s="5"/>
      <c r="F310" s="5"/>
      <c r="G310" s="126"/>
      <c r="H310" s="5"/>
      <c r="I310" s="5"/>
      <c r="J310" s="5"/>
      <c r="K310" s="5"/>
      <c r="L310" s="5"/>
      <c r="M310" s="17"/>
    </row>
    <row r="311" spans="1:13" s="22" customFormat="1" ht="29.25" customHeight="1" x14ac:dyDescent="0.3">
      <c r="A311" s="39" t="s">
        <v>151</v>
      </c>
      <c r="B311" s="742" t="s">
        <v>132</v>
      </c>
      <c r="C311" s="742"/>
      <c r="D311" s="742"/>
      <c r="E311" s="742"/>
      <c r="F311" s="742"/>
      <c r="G311" s="742"/>
      <c r="H311" s="742"/>
      <c r="I311" s="742"/>
      <c r="J311" s="742"/>
      <c r="K311" s="742"/>
      <c r="L311" s="742"/>
      <c r="M311" s="742"/>
    </row>
    <row r="312" spans="1:13" s="22" customFormat="1" ht="16.5" x14ac:dyDescent="0.3">
      <c r="A312" s="39"/>
      <c r="B312" s="24" t="s">
        <v>344</v>
      </c>
      <c r="C312" s="36"/>
      <c r="D312" s="30"/>
      <c r="E312" s="30"/>
      <c r="F312" s="30"/>
      <c r="G312" s="36"/>
      <c r="H312" s="36"/>
      <c r="I312" s="36"/>
      <c r="J312" s="36"/>
      <c r="K312" s="30"/>
      <c r="L312" s="30"/>
      <c r="M312" s="20"/>
    </row>
    <row r="313" spans="1:13" s="6" customFormat="1" ht="16.5" x14ac:dyDescent="0.3">
      <c r="A313" s="39"/>
      <c r="B313" s="24"/>
      <c r="C313" s="36"/>
      <c r="D313" s="30"/>
      <c r="E313" s="30"/>
      <c r="F313" s="30"/>
      <c r="G313" s="36"/>
      <c r="H313" s="36"/>
      <c r="I313" s="36"/>
      <c r="J313" s="36"/>
      <c r="K313" s="30"/>
      <c r="L313" s="30"/>
      <c r="M313" s="20"/>
    </row>
    <row r="314" spans="1:13" s="6" customFormat="1" ht="16.5" x14ac:dyDescent="0.3">
      <c r="A314" s="39"/>
      <c r="B314" s="92"/>
      <c r="C314" s="147" t="s">
        <v>48</v>
      </c>
      <c r="D314" s="147">
        <f>31.27</f>
        <v>31.27</v>
      </c>
      <c r="E314" s="30" t="s">
        <v>44</v>
      </c>
      <c r="F314" s="30"/>
      <c r="G314" s="36"/>
      <c r="H314" s="36"/>
      <c r="I314" s="36"/>
      <c r="J314" s="36"/>
      <c r="K314" s="91"/>
      <c r="L314" s="100"/>
      <c r="M314" s="20"/>
    </row>
    <row r="315" spans="1:13" s="22" customFormat="1" ht="26.25" customHeight="1" x14ac:dyDescent="0.3">
      <c r="A315" s="39"/>
      <c r="B315" s="92"/>
      <c r="C315" s="147" t="s">
        <v>49</v>
      </c>
      <c r="D315" s="147">
        <v>31.45</v>
      </c>
      <c r="E315" s="30" t="s">
        <v>44</v>
      </c>
      <c r="F315" s="30"/>
      <c r="G315" s="36"/>
      <c r="H315" s="36"/>
      <c r="I315" s="36"/>
      <c r="J315" s="36"/>
      <c r="K315" s="30"/>
      <c r="L315" s="30"/>
      <c r="M315" s="20"/>
    </row>
    <row r="316" spans="1:13" s="22" customFormat="1" ht="16.5" x14ac:dyDescent="0.3">
      <c r="A316" s="83"/>
      <c r="B316" s="69" t="s">
        <v>9</v>
      </c>
      <c r="C316" s="138" t="s">
        <v>7</v>
      </c>
      <c r="D316" s="70">
        <f>SUM(D314:D315)</f>
        <v>62.72</v>
      </c>
      <c r="E316" s="145" t="s">
        <v>44</v>
      </c>
      <c r="F316" s="5"/>
      <c r="G316" s="126"/>
      <c r="H316" s="126"/>
      <c r="I316" s="126"/>
      <c r="J316" s="126"/>
      <c r="K316" s="5"/>
      <c r="L316" s="5"/>
      <c r="M316" s="14"/>
    </row>
    <row r="317" spans="1:13" s="22" customFormat="1" ht="16.5" x14ac:dyDescent="0.3">
      <c r="A317" s="39"/>
      <c r="B317" s="76"/>
      <c r="C317" s="76"/>
      <c r="D317" s="80"/>
      <c r="E317" s="80"/>
      <c r="F317" s="30"/>
      <c r="G317" s="36"/>
      <c r="H317" s="36"/>
      <c r="I317" s="36"/>
      <c r="J317" s="36"/>
      <c r="K317" s="30"/>
      <c r="L317" s="30"/>
      <c r="M317" s="20"/>
    </row>
    <row r="318" spans="1:13" s="6" customFormat="1" ht="26.25" customHeight="1" x14ac:dyDescent="0.3">
      <c r="A318" s="39" t="s">
        <v>152</v>
      </c>
      <c r="B318" s="742" t="s">
        <v>153</v>
      </c>
      <c r="C318" s="742"/>
      <c r="D318" s="742"/>
      <c r="E318" s="742"/>
      <c r="F318" s="742"/>
      <c r="G318" s="742"/>
      <c r="H318" s="742"/>
      <c r="I318" s="742"/>
      <c r="J318" s="742"/>
      <c r="K318" s="742"/>
      <c r="L318" s="742"/>
      <c r="M318" s="742"/>
    </row>
    <row r="319" spans="1:13" s="6" customFormat="1" ht="16.5" x14ac:dyDescent="0.3">
      <c r="A319" s="39"/>
      <c r="B319" s="24" t="s">
        <v>344</v>
      </c>
      <c r="C319" s="76"/>
      <c r="D319" s="80"/>
      <c r="E319" s="80"/>
      <c r="F319" s="30"/>
      <c r="G319" s="36"/>
      <c r="H319" s="36"/>
      <c r="I319" s="36"/>
      <c r="J319" s="36"/>
      <c r="K319" s="30"/>
      <c r="L319" s="30"/>
      <c r="M319" s="20"/>
    </row>
    <row r="320" spans="1:13" s="22" customFormat="1" ht="9.75" customHeight="1" x14ac:dyDescent="0.3">
      <c r="A320" s="39"/>
      <c r="B320" s="76"/>
      <c r="C320" s="76"/>
      <c r="D320" s="80"/>
      <c r="E320" s="80"/>
      <c r="F320" s="30"/>
      <c r="G320" s="36"/>
      <c r="H320" s="36"/>
      <c r="I320" s="36"/>
      <c r="J320" s="30"/>
      <c r="K320" s="30"/>
      <c r="L320" s="20"/>
      <c r="M320" s="20"/>
    </row>
    <row r="321" spans="1:14" s="22" customFormat="1" ht="16.5" x14ac:dyDescent="0.3">
      <c r="A321" s="39"/>
      <c r="B321" s="92"/>
      <c r="C321" s="147" t="s">
        <v>49</v>
      </c>
      <c r="D321" s="147">
        <v>10.82</v>
      </c>
      <c r="E321" s="30" t="s">
        <v>44</v>
      </c>
      <c r="F321" s="30"/>
      <c r="G321" s="36"/>
      <c r="H321" s="36"/>
      <c r="I321" s="36"/>
      <c r="J321" s="30"/>
      <c r="K321" s="30"/>
      <c r="L321" s="20"/>
      <c r="M321" s="20"/>
    </row>
    <row r="322" spans="1:14" s="22" customFormat="1" ht="17.25" customHeight="1" x14ac:dyDescent="0.3">
      <c r="A322" s="83"/>
      <c r="B322" s="69" t="s">
        <v>9</v>
      </c>
      <c r="C322" s="138" t="s">
        <v>7</v>
      </c>
      <c r="D322" s="70">
        <f>SUM(D321)</f>
        <v>10.82</v>
      </c>
      <c r="E322" s="145" t="s">
        <v>44</v>
      </c>
      <c r="F322" s="5"/>
      <c r="G322" s="126"/>
      <c r="H322" s="36"/>
      <c r="I322" s="36"/>
      <c r="J322" s="91"/>
      <c r="K322" s="100"/>
      <c r="L322" s="20"/>
      <c r="M322" s="14"/>
    </row>
    <row r="323" spans="1:14" s="22" customFormat="1" ht="16.5" x14ac:dyDescent="0.3">
      <c r="A323" s="83"/>
      <c r="B323" s="126"/>
      <c r="C323" s="126"/>
      <c r="D323" s="5"/>
      <c r="E323" s="5"/>
      <c r="F323" s="5"/>
      <c r="G323" s="126"/>
      <c r="H323" s="36"/>
      <c r="I323" s="36"/>
      <c r="J323" s="30"/>
      <c r="K323" s="30"/>
      <c r="L323" s="20"/>
      <c r="M323" s="14"/>
    </row>
    <row r="324" spans="1:14" s="13" customFormat="1" ht="24.75" customHeight="1" x14ac:dyDescent="0.2">
      <c r="A324" s="39" t="s">
        <v>154</v>
      </c>
      <c r="B324" s="742" t="s">
        <v>135</v>
      </c>
      <c r="C324" s="742"/>
      <c r="D324" s="742"/>
      <c r="E324" s="742"/>
      <c r="F324" s="742"/>
      <c r="G324" s="742"/>
      <c r="H324" s="742"/>
      <c r="I324" s="742"/>
      <c r="J324" s="742"/>
      <c r="K324" s="742"/>
      <c r="L324" s="742"/>
      <c r="M324" s="742"/>
      <c r="N324" s="160"/>
    </row>
    <row r="325" spans="1:14" s="6" customFormat="1" ht="16.5" x14ac:dyDescent="0.3">
      <c r="A325" s="39"/>
      <c r="B325" s="24" t="s">
        <v>344</v>
      </c>
      <c r="C325" s="36"/>
      <c r="D325" s="30"/>
      <c r="E325" s="30"/>
      <c r="F325" s="30"/>
      <c r="G325" s="36"/>
      <c r="H325" s="36"/>
      <c r="I325" s="36"/>
      <c r="J325" s="36"/>
      <c r="K325" s="30"/>
      <c r="L325" s="30"/>
      <c r="M325" s="20"/>
    </row>
    <row r="326" spans="1:14" s="22" customFormat="1" ht="16.5" x14ac:dyDescent="0.3">
      <c r="A326" s="39"/>
      <c r="B326" s="24"/>
      <c r="C326" s="36"/>
      <c r="D326" s="30"/>
      <c r="E326" s="30"/>
      <c r="F326" s="30"/>
      <c r="G326" s="36"/>
      <c r="H326" s="36"/>
      <c r="I326" s="36"/>
      <c r="J326" s="30"/>
      <c r="K326" s="30"/>
      <c r="L326" s="20"/>
      <c r="M326" s="20"/>
    </row>
    <row r="327" spans="1:14" s="22" customFormat="1" ht="16.5" x14ac:dyDescent="0.3">
      <c r="A327" s="39"/>
      <c r="B327" s="92"/>
      <c r="C327" s="147" t="s">
        <v>50</v>
      </c>
      <c r="D327" s="147">
        <v>8.82</v>
      </c>
      <c r="E327" s="30" t="s">
        <v>44</v>
      </c>
      <c r="F327" s="30"/>
      <c r="G327" s="36"/>
      <c r="H327" s="36"/>
      <c r="I327" s="36"/>
      <c r="J327" s="30"/>
      <c r="K327" s="30"/>
      <c r="L327" s="20"/>
      <c r="M327" s="20"/>
    </row>
    <row r="328" spans="1:14" s="22" customFormat="1" ht="16.5" x14ac:dyDescent="0.3">
      <c r="A328" s="83"/>
      <c r="B328" s="69" t="s">
        <v>9</v>
      </c>
      <c r="C328" s="138" t="s">
        <v>7</v>
      </c>
      <c r="D328" s="70">
        <f>SUM(D327)</f>
        <v>8.82</v>
      </c>
      <c r="E328" s="145" t="s">
        <v>44</v>
      </c>
      <c r="F328" s="5"/>
      <c r="G328" s="126"/>
      <c r="H328" s="36"/>
      <c r="I328" s="36"/>
      <c r="J328" s="91"/>
      <c r="K328" s="100"/>
      <c r="L328" s="20"/>
      <c r="M328" s="14"/>
    </row>
    <row r="329" spans="1:14" s="22" customFormat="1" ht="16.5" x14ac:dyDescent="0.3">
      <c r="A329" s="83"/>
      <c r="B329" s="126"/>
      <c r="C329" s="126"/>
      <c r="D329" s="5"/>
      <c r="E329" s="5"/>
      <c r="F329" s="5"/>
      <c r="G329" s="126"/>
      <c r="H329" s="126"/>
      <c r="I329" s="126"/>
      <c r="J329" s="126"/>
      <c r="K329" s="5"/>
      <c r="L329" s="5"/>
      <c r="M329" s="14"/>
    </row>
    <row r="330" spans="1:14" s="22" customFormat="1" ht="24" customHeight="1" x14ac:dyDescent="0.3">
      <c r="A330" s="39" t="s">
        <v>155</v>
      </c>
      <c r="B330" s="742" t="s">
        <v>137</v>
      </c>
      <c r="C330" s="742"/>
      <c r="D330" s="742"/>
      <c r="E330" s="742"/>
      <c r="F330" s="742"/>
      <c r="G330" s="742"/>
      <c r="H330" s="742"/>
      <c r="I330" s="742"/>
      <c r="J330" s="742"/>
      <c r="K330" s="742"/>
      <c r="L330" s="742"/>
      <c r="M330" s="742"/>
    </row>
    <row r="331" spans="1:14" s="22" customFormat="1" ht="16.5" x14ac:dyDescent="0.3">
      <c r="A331" s="76"/>
      <c r="B331" s="24" t="s">
        <v>344</v>
      </c>
      <c r="C331" s="30"/>
      <c r="D331" s="30"/>
      <c r="E331" s="30"/>
      <c r="F331" s="30"/>
      <c r="G331" s="36"/>
      <c r="H331" s="36"/>
      <c r="I331" s="30"/>
      <c r="J331" s="30"/>
      <c r="K331" s="20"/>
      <c r="L331" s="30"/>
      <c r="M331" s="31"/>
    </row>
    <row r="332" spans="1:14" s="6" customFormat="1" ht="16.5" x14ac:dyDescent="0.3">
      <c r="A332" s="76"/>
      <c r="B332" s="92"/>
      <c r="C332" s="30"/>
      <c r="D332" s="30"/>
      <c r="E332" s="30"/>
      <c r="F332" s="30"/>
      <c r="G332" s="36"/>
      <c r="H332" s="36"/>
      <c r="I332" s="30"/>
      <c r="J332" s="30"/>
      <c r="K332" s="20"/>
      <c r="L332" s="30"/>
      <c r="M332" s="159"/>
    </row>
    <row r="333" spans="1:14" s="6" customFormat="1" ht="16.5" x14ac:dyDescent="0.3">
      <c r="A333" s="76"/>
      <c r="B333" s="92"/>
      <c r="C333" s="147" t="s">
        <v>48</v>
      </c>
      <c r="D333" s="147">
        <f>20.36</f>
        <v>20.36</v>
      </c>
      <c r="E333" s="30" t="s">
        <v>44</v>
      </c>
      <c r="F333" s="30"/>
      <c r="G333" s="36"/>
      <c r="H333" s="36"/>
      <c r="I333" s="91"/>
      <c r="J333" s="100"/>
      <c r="K333" s="20"/>
      <c r="L333" s="30"/>
      <c r="M333" s="31"/>
    </row>
    <row r="334" spans="1:14" s="6" customFormat="1" ht="16.5" x14ac:dyDescent="0.3">
      <c r="A334" s="76"/>
      <c r="B334" s="92"/>
      <c r="C334" s="147" t="s">
        <v>50</v>
      </c>
      <c r="D334" s="147">
        <v>13.64</v>
      </c>
      <c r="E334" s="30" t="s">
        <v>44</v>
      </c>
      <c r="F334" s="30"/>
      <c r="G334" s="36"/>
      <c r="H334" s="36"/>
      <c r="I334" s="91"/>
      <c r="J334" s="100"/>
      <c r="K334" s="20"/>
      <c r="L334" s="30"/>
      <c r="M334" s="31"/>
    </row>
    <row r="335" spans="1:14" s="22" customFormat="1" ht="16.5" x14ac:dyDescent="0.3">
      <c r="A335" s="5"/>
      <c r="B335" s="69" t="s">
        <v>9</v>
      </c>
      <c r="C335" s="138" t="s">
        <v>7</v>
      </c>
      <c r="D335" s="70">
        <f>D333+D334</f>
        <v>34</v>
      </c>
      <c r="E335" s="145" t="s">
        <v>44</v>
      </c>
      <c r="F335" s="5"/>
      <c r="G335" s="5"/>
      <c r="H335" s="5"/>
      <c r="I335" s="5"/>
      <c r="J335" s="5"/>
      <c r="K335" s="5"/>
      <c r="L335" s="5"/>
      <c r="M335" s="5"/>
    </row>
    <row r="336" spans="1:14" s="22" customFormat="1" ht="16.5" x14ac:dyDescent="0.3">
      <c r="A336" s="355"/>
      <c r="B336" s="362"/>
      <c r="C336" s="362"/>
      <c r="D336" s="363"/>
      <c r="E336" s="363"/>
      <c r="F336" s="355"/>
      <c r="G336" s="5"/>
      <c r="H336" s="5"/>
      <c r="I336" s="5"/>
      <c r="J336" s="5"/>
      <c r="K336" s="5"/>
      <c r="L336" s="5"/>
      <c r="M336" s="5"/>
    </row>
    <row r="337" spans="1:13" s="22" customFormat="1" ht="22.5" customHeight="1" x14ac:dyDescent="0.3">
      <c r="A337" s="39" t="s">
        <v>156</v>
      </c>
      <c r="B337" s="742" t="s">
        <v>338</v>
      </c>
      <c r="C337" s="742"/>
      <c r="D337" s="742"/>
      <c r="E337" s="742"/>
      <c r="F337" s="742"/>
      <c r="G337" s="742"/>
      <c r="H337" s="742"/>
      <c r="I337" s="742"/>
      <c r="J337" s="742"/>
      <c r="K337" s="742"/>
      <c r="L337" s="742"/>
      <c r="M337" s="742"/>
    </row>
    <row r="338" spans="1:13" s="22" customFormat="1" ht="16.5" x14ac:dyDescent="0.3">
      <c r="A338" s="76"/>
      <c r="B338" s="24" t="s">
        <v>344</v>
      </c>
      <c r="C338" s="30"/>
      <c r="D338" s="30"/>
      <c r="E338" s="30"/>
      <c r="F338" s="30"/>
      <c r="G338" s="36"/>
      <c r="H338" s="36"/>
      <c r="I338" s="30"/>
      <c r="J338" s="30"/>
      <c r="K338" s="20"/>
      <c r="L338" s="30"/>
      <c r="M338" s="31"/>
    </row>
    <row r="339" spans="1:13" s="22" customFormat="1" ht="16.5" x14ac:dyDescent="0.3">
      <c r="A339" s="76"/>
      <c r="B339" s="92"/>
      <c r="C339" s="30"/>
      <c r="D339" s="30"/>
      <c r="E339" s="30"/>
      <c r="F339" s="30"/>
      <c r="G339" s="36"/>
      <c r="H339" s="36"/>
      <c r="I339" s="30"/>
      <c r="J339" s="30"/>
      <c r="K339" s="20"/>
      <c r="L339" s="30"/>
      <c r="M339" s="159"/>
    </row>
    <row r="340" spans="1:13" s="22" customFormat="1" ht="16.5" x14ac:dyDescent="0.3">
      <c r="A340" s="76"/>
      <c r="B340" s="92"/>
      <c r="C340" s="147" t="s">
        <v>48</v>
      </c>
      <c r="D340" s="147">
        <v>82.64</v>
      </c>
      <c r="E340" s="30" t="s">
        <v>44</v>
      </c>
      <c r="F340" s="30"/>
      <c r="G340" s="36"/>
      <c r="H340" s="36"/>
      <c r="I340" s="91"/>
      <c r="J340" s="100"/>
      <c r="K340" s="20"/>
      <c r="L340" s="30"/>
      <c r="M340" s="31"/>
    </row>
    <row r="341" spans="1:13" s="22" customFormat="1" ht="16.5" x14ac:dyDescent="0.3">
      <c r="A341" s="76"/>
      <c r="B341" s="92"/>
      <c r="C341" s="147" t="s">
        <v>50</v>
      </c>
      <c r="D341" s="147">
        <v>49.36</v>
      </c>
      <c r="E341" s="30" t="s">
        <v>44</v>
      </c>
      <c r="F341" s="30"/>
      <c r="G341" s="36"/>
      <c r="H341" s="36"/>
      <c r="I341" s="91"/>
      <c r="J341" s="100"/>
      <c r="K341" s="20"/>
      <c r="L341" s="30"/>
      <c r="M341" s="31"/>
    </row>
    <row r="342" spans="1:13" s="22" customFormat="1" ht="16.5" x14ac:dyDescent="0.3">
      <c r="A342" s="5"/>
      <c r="B342" s="69" t="s">
        <v>9</v>
      </c>
      <c r="C342" s="138" t="s">
        <v>7</v>
      </c>
      <c r="D342" s="70">
        <f>D340+D341</f>
        <v>132</v>
      </c>
      <c r="E342" s="145" t="s">
        <v>44</v>
      </c>
      <c r="F342" s="5"/>
      <c r="G342" s="5"/>
      <c r="H342" s="5"/>
      <c r="I342" s="5"/>
      <c r="J342" s="5"/>
      <c r="K342" s="5"/>
      <c r="L342" s="5"/>
      <c r="M342" s="5"/>
    </row>
    <row r="343" spans="1:13" s="22" customFormat="1" ht="16.5" x14ac:dyDescent="0.3">
      <c r="A343" s="355"/>
      <c r="B343" s="362"/>
      <c r="C343" s="362"/>
      <c r="D343" s="363"/>
      <c r="E343" s="363"/>
      <c r="F343" s="355"/>
      <c r="G343" s="5"/>
      <c r="H343" s="5"/>
      <c r="I343" s="5"/>
      <c r="J343" s="5"/>
      <c r="K343" s="5"/>
      <c r="L343" s="5"/>
      <c r="M343" s="5"/>
    </row>
    <row r="344" spans="1:13" s="22" customFormat="1" ht="24" customHeight="1" x14ac:dyDescent="0.3">
      <c r="A344" s="39" t="s">
        <v>157</v>
      </c>
      <c r="B344" s="742" t="s">
        <v>341</v>
      </c>
      <c r="C344" s="742"/>
      <c r="D344" s="742"/>
      <c r="E344" s="742"/>
      <c r="F344" s="742"/>
      <c r="G344" s="742"/>
      <c r="H344" s="742"/>
      <c r="I344" s="742"/>
      <c r="J344" s="742"/>
      <c r="K344" s="742"/>
      <c r="L344" s="742"/>
      <c r="M344" s="742"/>
    </row>
    <row r="345" spans="1:13" s="22" customFormat="1" ht="16.5" x14ac:dyDescent="0.3">
      <c r="A345" s="76"/>
      <c r="B345" s="24" t="s">
        <v>344</v>
      </c>
      <c r="C345" s="30"/>
      <c r="D345" s="30"/>
      <c r="E345" s="30"/>
      <c r="F345" s="30"/>
      <c r="G345" s="36"/>
      <c r="H345" s="36"/>
      <c r="I345" s="30"/>
      <c r="J345" s="30"/>
      <c r="K345" s="20"/>
      <c r="L345" s="30"/>
      <c r="M345" s="31"/>
    </row>
    <row r="346" spans="1:13" s="22" customFormat="1" ht="16.5" x14ac:dyDescent="0.3">
      <c r="A346" s="76"/>
      <c r="B346" s="92"/>
      <c r="C346" s="30"/>
      <c r="D346" s="30"/>
      <c r="E346" s="30"/>
      <c r="F346" s="30"/>
      <c r="G346" s="36"/>
      <c r="H346" s="36"/>
      <c r="I346" s="30"/>
      <c r="J346" s="30"/>
      <c r="K346" s="20"/>
      <c r="L346" s="30"/>
      <c r="M346" s="159"/>
    </row>
    <row r="347" spans="1:13" s="22" customFormat="1" ht="16.5" x14ac:dyDescent="0.3">
      <c r="A347" s="76"/>
      <c r="B347" s="92"/>
      <c r="C347" s="147" t="s">
        <v>48</v>
      </c>
      <c r="D347" s="147">
        <v>52.09</v>
      </c>
      <c r="E347" s="30" t="s">
        <v>44</v>
      </c>
      <c r="F347" s="30"/>
      <c r="G347" s="36"/>
      <c r="H347" s="36"/>
      <c r="I347" s="91"/>
      <c r="J347" s="100"/>
      <c r="K347" s="20"/>
      <c r="L347" s="30"/>
      <c r="M347" s="31"/>
    </row>
    <row r="348" spans="1:13" s="22" customFormat="1" ht="16.5" x14ac:dyDescent="0.3">
      <c r="A348" s="5"/>
      <c r="B348" s="69" t="s">
        <v>9</v>
      </c>
      <c r="C348" s="138" t="s">
        <v>7</v>
      </c>
      <c r="D348" s="70">
        <f>D347</f>
        <v>52.09</v>
      </c>
      <c r="E348" s="145" t="s">
        <v>44</v>
      </c>
      <c r="F348" s="5"/>
      <c r="G348" s="5"/>
      <c r="H348" s="5"/>
      <c r="I348" s="5"/>
      <c r="J348" s="5"/>
      <c r="K348" s="5"/>
      <c r="L348" s="5"/>
      <c r="M348" s="5"/>
    </row>
    <row r="349" spans="1:13" s="22" customFormat="1" ht="16.5" x14ac:dyDescent="0.3">
      <c r="A349" s="355"/>
      <c r="B349" s="362"/>
      <c r="C349" s="362"/>
      <c r="D349" s="363"/>
      <c r="E349" s="363"/>
      <c r="F349" s="355"/>
      <c r="G349" s="5"/>
      <c r="H349" s="5"/>
      <c r="I349" s="5"/>
      <c r="J349" s="5"/>
      <c r="K349" s="5"/>
      <c r="L349" s="5"/>
      <c r="M349" s="5"/>
    </row>
    <row r="350" spans="1:13" s="22" customFormat="1" ht="16.5" x14ac:dyDescent="0.3">
      <c r="A350" s="39" t="s">
        <v>158</v>
      </c>
      <c r="B350" s="742" t="s">
        <v>139</v>
      </c>
      <c r="C350" s="742"/>
      <c r="D350" s="742"/>
      <c r="E350" s="742"/>
      <c r="F350" s="742"/>
      <c r="G350" s="742"/>
      <c r="H350" s="742"/>
      <c r="I350" s="742"/>
      <c r="J350" s="742"/>
      <c r="K350" s="742"/>
      <c r="L350" s="742"/>
      <c r="M350" s="742"/>
    </row>
    <row r="351" spans="1:13" s="22" customFormat="1" ht="16.5" x14ac:dyDescent="0.3">
      <c r="A351" s="76"/>
      <c r="B351" s="24" t="s">
        <v>344</v>
      </c>
      <c r="C351" s="30"/>
      <c r="D351" s="30"/>
      <c r="E351" s="30"/>
      <c r="F351" s="30"/>
      <c r="G351" s="36"/>
      <c r="H351" s="30"/>
      <c r="I351" s="30"/>
      <c r="J351" s="30"/>
      <c r="K351" s="30"/>
      <c r="L351" s="30"/>
      <c r="M351" s="31"/>
    </row>
    <row r="352" spans="1:13" s="22" customFormat="1" ht="16.5" x14ac:dyDescent="0.3">
      <c r="A352" s="76"/>
      <c r="B352" s="92"/>
      <c r="C352" s="30"/>
      <c r="D352" s="30"/>
      <c r="E352" s="30"/>
      <c r="F352" s="30"/>
      <c r="G352" s="36"/>
      <c r="H352" s="30"/>
      <c r="I352" s="30"/>
      <c r="J352" s="30"/>
      <c r="K352" s="30"/>
      <c r="L352" s="30"/>
      <c r="M352" s="31"/>
    </row>
    <row r="353" spans="1:13" s="22" customFormat="1" ht="16.5" x14ac:dyDescent="0.3">
      <c r="A353" s="76"/>
      <c r="B353" s="92"/>
      <c r="C353" s="147" t="s">
        <v>48</v>
      </c>
      <c r="D353" s="147">
        <v>1.1200000000000001</v>
      </c>
      <c r="E353" s="30" t="s">
        <v>16</v>
      </c>
      <c r="F353" s="30"/>
      <c r="G353" s="36"/>
      <c r="H353" s="30"/>
      <c r="I353" s="30"/>
      <c r="J353" s="30"/>
      <c r="K353" s="30"/>
      <c r="L353" s="30"/>
      <c r="M353" s="31"/>
    </row>
    <row r="354" spans="1:13" s="6" customFormat="1" ht="16.5" x14ac:dyDescent="0.3">
      <c r="A354" s="76"/>
      <c r="B354" s="92"/>
      <c r="C354" s="147" t="s">
        <v>49</v>
      </c>
      <c r="D354" s="147">
        <v>2.0699999999999998</v>
      </c>
      <c r="E354" s="30" t="s">
        <v>16</v>
      </c>
      <c r="F354" s="30"/>
      <c r="G354" s="36"/>
      <c r="H354" s="30"/>
      <c r="I354" s="30"/>
      <c r="J354" s="30"/>
      <c r="K354" s="30"/>
      <c r="L354" s="30"/>
      <c r="M354" s="31"/>
    </row>
    <row r="355" spans="1:13" s="22" customFormat="1" ht="16.5" x14ac:dyDescent="0.3">
      <c r="A355" s="5"/>
      <c r="B355" s="69" t="s">
        <v>9</v>
      </c>
      <c r="C355" s="138" t="s">
        <v>7</v>
      </c>
      <c r="D355" s="70">
        <f>SUM(D353:D354)</f>
        <v>3.19</v>
      </c>
      <c r="E355" s="145" t="s">
        <v>16</v>
      </c>
      <c r="F355" s="6"/>
      <c r="G355" s="5"/>
      <c r="H355" s="5"/>
      <c r="I355" s="5"/>
      <c r="J355" s="5"/>
      <c r="K355" s="5"/>
      <c r="L355" s="5"/>
      <c r="M355" s="5"/>
    </row>
    <row r="356" spans="1:13" s="22" customFormat="1" ht="16.5" x14ac:dyDescent="0.3">
      <c r="A356" s="5"/>
      <c r="B356" s="76"/>
      <c r="C356" s="76"/>
      <c r="D356" s="80"/>
      <c r="E356" s="80"/>
      <c r="F356" s="6"/>
      <c r="G356" s="5"/>
      <c r="H356" s="5"/>
      <c r="I356" s="5"/>
      <c r="J356" s="5"/>
      <c r="K356" s="5"/>
      <c r="L356" s="5"/>
      <c r="M356" s="5"/>
    </row>
    <row r="357" spans="1:13" s="22" customFormat="1" ht="16.5" x14ac:dyDescent="0.3">
      <c r="A357" s="39" t="s">
        <v>345</v>
      </c>
      <c r="B357" s="81" t="s">
        <v>141</v>
      </c>
      <c r="C357" s="76"/>
      <c r="D357" s="80"/>
      <c r="E357" s="80"/>
      <c r="G357" s="30"/>
      <c r="H357" s="30"/>
      <c r="I357" s="30"/>
      <c r="J357" s="30"/>
      <c r="K357" s="30"/>
      <c r="L357" s="30"/>
      <c r="M357" s="30"/>
    </row>
    <row r="358" spans="1:13" s="22" customFormat="1" ht="16.5" x14ac:dyDescent="0.3">
      <c r="A358" s="30"/>
      <c r="B358" s="24" t="s">
        <v>344</v>
      </c>
      <c r="C358" s="76"/>
      <c r="D358" s="80"/>
      <c r="E358" s="80"/>
      <c r="G358" s="30"/>
      <c r="H358" s="30"/>
      <c r="I358" s="30"/>
      <c r="J358" s="30"/>
      <c r="K358" s="30"/>
      <c r="L358" s="30"/>
      <c r="M358" s="30"/>
    </row>
    <row r="359" spans="1:13" s="22" customFormat="1" ht="16.5" x14ac:dyDescent="0.3">
      <c r="A359" s="30"/>
      <c r="B359" s="24"/>
      <c r="C359" s="76"/>
      <c r="D359" s="80"/>
      <c r="E359" s="80"/>
      <c r="G359" s="30"/>
      <c r="H359" s="30"/>
      <c r="I359" s="30"/>
      <c r="J359" s="30"/>
      <c r="K359" s="30"/>
      <c r="L359" s="30"/>
      <c r="M359" s="30"/>
    </row>
    <row r="360" spans="1:13" s="22" customFormat="1" ht="16.5" x14ac:dyDescent="0.3">
      <c r="A360" s="30"/>
      <c r="B360" s="92"/>
      <c r="C360" s="147" t="s">
        <v>48</v>
      </c>
      <c r="D360" s="147">
        <f>D353</f>
        <v>1.1200000000000001</v>
      </c>
      <c r="E360" s="30" t="s">
        <v>16</v>
      </c>
      <c r="G360" s="30"/>
      <c r="H360" s="30"/>
      <c r="I360" s="30"/>
      <c r="J360" s="30"/>
      <c r="K360" s="30"/>
      <c r="L360" s="30"/>
      <c r="M360" s="30"/>
    </row>
    <row r="361" spans="1:13" s="6" customFormat="1" ht="16.5" x14ac:dyDescent="0.3">
      <c r="A361" s="30"/>
      <c r="B361" s="92"/>
      <c r="C361" s="147" t="s">
        <v>49</v>
      </c>
      <c r="D361" s="147">
        <f>D354</f>
        <v>2.0699999999999998</v>
      </c>
      <c r="E361" s="30" t="s">
        <v>16</v>
      </c>
      <c r="F361" s="22"/>
      <c r="G361" s="30"/>
      <c r="H361" s="30"/>
      <c r="I361" s="30"/>
      <c r="J361" s="30"/>
      <c r="K361" s="30"/>
      <c r="L361" s="30"/>
      <c r="M361" s="30"/>
    </row>
    <row r="362" spans="1:13" s="6" customFormat="1" ht="16.5" x14ac:dyDescent="0.3">
      <c r="A362" s="5"/>
      <c r="B362" s="69" t="s">
        <v>9</v>
      </c>
      <c r="C362" s="138" t="s">
        <v>7</v>
      </c>
      <c r="D362" s="70">
        <f>SUM(D360:D361)</f>
        <v>3.19</v>
      </c>
      <c r="E362" s="145" t="s">
        <v>16</v>
      </c>
      <c r="G362" s="5"/>
      <c r="H362" s="5"/>
      <c r="I362" s="5"/>
      <c r="J362" s="5"/>
      <c r="K362" s="5"/>
      <c r="L362" s="5"/>
      <c r="M362" s="5"/>
    </row>
    <row r="363" spans="1:13" s="6" customFormat="1" ht="16.5" x14ac:dyDescent="0.3">
      <c r="A363" s="5"/>
      <c r="B363" s="76"/>
      <c r="C363" s="76"/>
      <c r="D363" s="80"/>
      <c r="E363" s="80"/>
      <c r="G363" s="5"/>
      <c r="H363" s="5"/>
      <c r="I363" s="5"/>
      <c r="J363" s="5"/>
      <c r="K363" s="5"/>
      <c r="L363" s="5"/>
      <c r="M363" s="5"/>
    </row>
    <row r="364" spans="1:13" s="6" customFormat="1" ht="16.5" x14ac:dyDescent="0.3">
      <c r="A364" s="161" t="str">
        <f>'[20]PLANILHA ORÇAM.'!A73</f>
        <v>6.0</v>
      </c>
      <c r="B364" s="153" t="str">
        <f>'[20]PLANILHA ORÇAM.'!B73:D73</f>
        <v>ALVENARIA</v>
      </c>
      <c r="C364" s="153"/>
      <c r="D364" s="162"/>
      <c r="E364" s="162"/>
      <c r="F364" s="163"/>
      <c r="G364" s="164"/>
      <c r="H364" s="164"/>
      <c r="I364" s="164"/>
      <c r="J364" s="164"/>
      <c r="K364" s="164"/>
      <c r="L364" s="164"/>
      <c r="M364" s="165"/>
    </row>
    <row r="365" spans="1:13" s="6" customFormat="1" ht="16.5" x14ac:dyDescent="0.3">
      <c r="A365" s="5"/>
      <c r="B365" s="166"/>
      <c r="C365" s="166"/>
      <c r="D365" s="167"/>
      <c r="E365" s="167"/>
      <c r="G365" s="5"/>
      <c r="H365" s="5"/>
      <c r="I365" s="5"/>
      <c r="J365" s="5"/>
      <c r="K365" s="5"/>
      <c r="L365" s="5"/>
      <c r="M365" s="5"/>
    </row>
    <row r="366" spans="1:13" s="6" customFormat="1" ht="27.75" customHeight="1" x14ac:dyDescent="0.3">
      <c r="A366" s="14" t="s">
        <v>162</v>
      </c>
      <c r="B366" s="740" t="s">
        <v>354</v>
      </c>
      <c r="C366" s="740"/>
      <c r="D366" s="740"/>
      <c r="E366" s="740"/>
      <c r="F366" s="740"/>
      <c r="G366" s="740"/>
      <c r="H366" s="740"/>
      <c r="I366" s="740"/>
      <c r="J366" s="740"/>
      <c r="K366" s="740"/>
      <c r="L366" s="740"/>
      <c r="M366" s="740"/>
    </row>
    <row r="367" spans="1:13" s="6" customFormat="1" ht="16.5" x14ac:dyDescent="0.3">
      <c r="A367" s="5"/>
      <c r="B367" s="166"/>
      <c r="C367" s="166"/>
      <c r="D367" s="167"/>
      <c r="E367" s="167"/>
      <c r="G367" s="5"/>
      <c r="H367" s="5"/>
      <c r="I367" s="5"/>
      <c r="J367" s="5"/>
      <c r="K367" s="5"/>
      <c r="L367" s="5"/>
      <c r="M367" s="5"/>
    </row>
    <row r="368" spans="1:13" s="6" customFormat="1" ht="16.5" x14ac:dyDescent="0.3">
      <c r="A368" s="5"/>
      <c r="B368" s="24" t="s">
        <v>10</v>
      </c>
      <c r="C368" s="30"/>
      <c r="D368" s="30"/>
      <c r="E368" s="20"/>
      <c r="F368" s="30"/>
      <c r="G368" s="30"/>
      <c r="H368" s="30"/>
      <c r="I368" s="30"/>
      <c r="J368" s="30"/>
      <c r="K368" s="5"/>
      <c r="L368" s="5"/>
      <c r="M368" s="17"/>
    </row>
    <row r="369" spans="1:13" s="6" customFormat="1" ht="16.5" x14ac:dyDescent="0.3">
      <c r="A369" s="5"/>
      <c r="B369" s="24"/>
      <c r="C369" s="30"/>
      <c r="D369" s="30"/>
      <c r="E369" s="20"/>
      <c r="F369" s="30"/>
      <c r="G369" s="30"/>
      <c r="H369" s="30"/>
      <c r="I369" s="30"/>
      <c r="J369" s="30"/>
      <c r="K369" s="5"/>
      <c r="L369" s="5"/>
      <c r="M369" s="17"/>
    </row>
    <row r="370" spans="1:13" s="6" customFormat="1" ht="16.5" x14ac:dyDescent="0.3">
      <c r="A370" s="5"/>
      <c r="B370" s="119" t="s">
        <v>11</v>
      </c>
      <c r="C370" s="120"/>
      <c r="D370" s="119" t="s">
        <v>2</v>
      </c>
      <c r="E370" s="120"/>
      <c r="F370" s="119" t="s">
        <v>4</v>
      </c>
      <c r="G370" s="120"/>
      <c r="H370" s="168" t="s">
        <v>13</v>
      </c>
      <c r="K370" s="5"/>
      <c r="L370" s="5"/>
      <c r="M370" s="17"/>
    </row>
    <row r="371" spans="1:13" s="6" customFormat="1" ht="16.5" x14ac:dyDescent="0.3">
      <c r="A371" s="5"/>
      <c r="B371" s="366">
        <v>3</v>
      </c>
      <c r="C371" s="364"/>
      <c r="D371" s="366">
        <v>0.35</v>
      </c>
      <c r="E371" s="367"/>
      <c r="F371" s="366">
        <v>1</v>
      </c>
      <c r="G371" s="364"/>
      <c r="H371" s="365">
        <f>B371*D371*F371</f>
        <v>1.0499999999999998</v>
      </c>
      <c r="K371" s="5"/>
      <c r="L371" s="5"/>
      <c r="M371" s="17"/>
    </row>
    <row r="372" spans="1:13" s="6" customFormat="1" ht="16.5" x14ac:dyDescent="0.3">
      <c r="A372" s="5"/>
      <c r="B372" s="366">
        <v>3</v>
      </c>
      <c r="C372" s="364"/>
      <c r="D372" s="366">
        <v>0.46</v>
      </c>
      <c r="E372" s="367"/>
      <c r="F372" s="366">
        <v>1</v>
      </c>
      <c r="G372" s="364"/>
      <c r="H372" s="365">
        <f t="shared" ref="H372:H375" si="9">B372*D372*F372</f>
        <v>1.3800000000000001</v>
      </c>
      <c r="K372" s="5"/>
      <c r="L372" s="5"/>
      <c r="M372" s="17"/>
    </row>
    <row r="373" spans="1:13" s="6" customFormat="1" ht="16.5" x14ac:dyDescent="0.3">
      <c r="A373" s="5"/>
      <c r="B373" s="366">
        <v>3</v>
      </c>
      <c r="C373" s="364"/>
      <c r="D373" s="366">
        <v>2.33</v>
      </c>
      <c r="E373" s="367"/>
      <c r="F373" s="366">
        <v>1</v>
      </c>
      <c r="G373" s="364"/>
      <c r="H373" s="365">
        <f t="shared" si="9"/>
        <v>6.99</v>
      </c>
      <c r="K373" s="5"/>
      <c r="L373" s="5"/>
      <c r="M373" s="17"/>
    </row>
    <row r="374" spans="1:13" s="6" customFormat="1" ht="16.5" x14ac:dyDescent="0.3">
      <c r="A374" s="5"/>
      <c r="B374" s="366">
        <v>3</v>
      </c>
      <c r="C374" s="364"/>
      <c r="D374" s="366">
        <v>2.33</v>
      </c>
      <c r="E374" s="367"/>
      <c r="F374" s="366">
        <v>1</v>
      </c>
      <c r="G374" s="364"/>
      <c r="H374" s="365">
        <f t="shared" si="9"/>
        <v>6.99</v>
      </c>
      <c r="K374" s="5"/>
      <c r="L374" s="5"/>
      <c r="M374" s="17"/>
    </row>
    <row r="375" spans="1:13" s="6" customFormat="1" ht="16.5" x14ac:dyDescent="0.3">
      <c r="A375" s="5"/>
      <c r="B375" s="38">
        <v>3</v>
      </c>
      <c r="C375" s="38"/>
      <c r="D375" s="38">
        <v>0.6</v>
      </c>
      <c r="E375" s="38"/>
      <c r="F375" s="38">
        <v>1</v>
      </c>
      <c r="G375" s="83"/>
      <c r="H375" s="365">
        <f t="shared" si="9"/>
        <v>1.7999999999999998</v>
      </c>
      <c r="I375" s="87"/>
      <c r="J375" s="83"/>
      <c r="K375" s="87"/>
    </row>
    <row r="376" spans="1:13" s="6" customFormat="1" ht="16.5" x14ac:dyDescent="0.3">
      <c r="A376" s="5"/>
      <c r="B376" s="38">
        <v>3</v>
      </c>
      <c r="C376" s="38"/>
      <c r="D376" s="38">
        <v>2.4700000000000002</v>
      </c>
      <c r="E376" s="38"/>
      <c r="F376" s="38">
        <v>2</v>
      </c>
      <c r="G376" s="83"/>
      <c r="H376" s="365">
        <f t="shared" ref="H376:H377" si="10">B376*D376*F376</f>
        <v>14.82</v>
      </c>
      <c r="I376" s="87"/>
      <c r="J376" s="83"/>
      <c r="K376" s="87"/>
    </row>
    <row r="377" spans="1:13" s="6" customFormat="1" ht="16.5" x14ac:dyDescent="0.3">
      <c r="A377" s="5"/>
      <c r="B377" s="38">
        <v>3</v>
      </c>
      <c r="C377" s="38"/>
      <c r="D377" s="38">
        <v>0.35</v>
      </c>
      <c r="E377" s="38"/>
      <c r="F377" s="38">
        <v>1</v>
      </c>
      <c r="G377" s="83"/>
      <c r="H377" s="365">
        <f t="shared" si="10"/>
        <v>1.0499999999999998</v>
      </c>
      <c r="I377" s="75"/>
      <c r="J377" s="83"/>
      <c r="K377" s="87"/>
    </row>
    <row r="378" spans="1:13" s="6" customFormat="1" ht="16.5" x14ac:dyDescent="0.3">
      <c r="A378" s="5"/>
      <c r="B378" s="38">
        <v>3</v>
      </c>
      <c r="C378" s="38"/>
      <c r="D378" s="38">
        <v>2.57</v>
      </c>
      <c r="E378" s="38"/>
      <c r="F378" s="38">
        <v>1</v>
      </c>
      <c r="G378" s="83"/>
      <c r="H378" s="365">
        <f t="shared" ref="H378:H382" si="11">B378*D378*F378</f>
        <v>7.7099999999999991</v>
      </c>
      <c r="I378" s="75"/>
      <c r="J378" s="83"/>
      <c r="K378" s="87"/>
    </row>
    <row r="379" spans="1:13" s="6" customFormat="1" ht="16.5" x14ac:dyDescent="0.3">
      <c r="A379" s="5"/>
      <c r="B379" s="38">
        <v>3</v>
      </c>
      <c r="C379" s="38"/>
      <c r="D379" s="38">
        <v>0.35</v>
      </c>
      <c r="E379" s="38"/>
      <c r="F379" s="38">
        <v>2</v>
      </c>
      <c r="G379" s="83"/>
      <c r="H379" s="365">
        <f t="shared" si="11"/>
        <v>2.0999999999999996</v>
      </c>
      <c r="I379" s="75"/>
      <c r="J379" s="83"/>
      <c r="K379" s="87"/>
    </row>
    <row r="380" spans="1:13" s="6" customFormat="1" ht="16.5" x14ac:dyDescent="0.3">
      <c r="A380" s="5"/>
      <c r="B380" s="38">
        <v>3</v>
      </c>
      <c r="C380" s="38"/>
      <c r="D380" s="38">
        <v>2.4700000000000002</v>
      </c>
      <c r="E380" s="38"/>
      <c r="F380" s="38">
        <v>1</v>
      </c>
      <c r="G380" s="83"/>
      <c r="H380" s="365">
        <f t="shared" si="11"/>
        <v>7.41</v>
      </c>
      <c r="I380" s="75"/>
      <c r="J380" s="83"/>
      <c r="K380" s="87"/>
    </row>
    <row r="381" spans="1:13" s="6" customFormat="1" ht="16.5" x14ac:dyDescent="0.3">
      <c r="A381" s="5"/>
      <c r="B381" s="38">
        <v>3</v>
      </c>
      <c r="C381" s="38"/>
      <c r="D381" s="38">
        <v>0.35</v>
      </c>
      <c r="E381" s="38"/>
      <c r="F381" s="38">
        <v>1</v>
      </c>
      <c r="G381" s="83"/>
      <c r="H381" s="365">
        <f t="shared" si="11"/>
        <v>1.0499999999999998</v>
      </c>
      <c r="I381" s="75"/>
      <c r="J381" s="83"/>
      <c r="K381" s="87"/>
    </row>
    <row r="382" spans="1:13" s="6" customFormat="1" ht="16.5" x14ac:dyDescent="0.3">
      <c r="A382" s="5"/>
      <c r="B382" s="38">
        <v>3</v>
      </c>
      <c r="C382" s="38"/>
      <c r="D382" s="38">
        <v>0.46</v>
      </c>
      <c r="E382" s="38"/>
      <c r="F382" s="38">
        <v>1</v>
      </c>
      <c r="G382" s="83"/>
      <c r="H382" s="365">
        <f t="shared" si="11"/>
        <v>1.3800000000000001</v>
      </c>
      <c r="I382" s="75"/>
      <c r="J382" s="83"/>
      <c r="K382" s="87"/>
    </row>
    <row r="383" spans="1:13" s="6" customFormat="1" ht="16.5" x14ac:dyDescent="0.3">
      <c r="A383" s="5"/>
      <c r="B383" s="38">
        <v>3</v>
      </c>
      <c r="C383" s="38"/>
      <c r="D383" s="38">
        <v>0.71</v>
      </c>
      <c r="E383" s="38"/>
      <c r="F383" s="38">
        <v>1</v>
      </c>
      <c r="G383" s="83"/>
      <c r="H383" s="365">
        <f t="shared" ref="H383:H385" si="12">B383*D383*F383</f>
        <v>2.13</v>
      </c>
      <c r="I383" s="75"/>
      <c r="J383" s="83"/>
      <c r="K383" s="87"/>
    </row>
    <row r="384" spans="1:13" s="6" customFormat="1" ht="16.5" x14ac:dyDescent="0.3">
      <c r="A384" s="5"/>
      <c r="B384" s="38">
        <v>3</v>
      </c>
      <c r="C384" s="38"/>
      <c r="D384" s="38">
        <v>2.42</v>
      </c>
      <c r="E384" s="38"/>
      <c r="F384" s="38">
        <v>1</v>
      </c>
      <c r="G384" s="83"/>
      <c r="H384" s="365">
        <f t="shared" si="12"/>
        <v>7.26</v>
      </c>
      <c r="I384" s="75"/>
      <c r="J384" s="83"/>
      <c r="K384" s="87"/>
    </row>
    <row r="385" spans="1:15" s="6" customFormat="1" ht="16.5" x14ac:dyDescent="0.3">
      <c r="A385" s="5"/>
      <c r="B385" s="38">
        <v>3</v>
      </c>
      <c r="C385" s="38"/>
      <c r="D385" s="38">
        <v>0.45</v>
      </c>
      <c r="E385" s="38"/>
      <c r="F385" s="38">
        <v>2</v>
      </c>
      <c r="G385" s="83"/>
      <c r="H385" s="365">
        <f t="shared" si="12"/>
        <v>2.7</v>
      </c>
      <c r="I385" s="75"/>
      <c r="J385" s="83"/>
      <c r="K385" s="87"/>
    </row>
    <row r="386" spans="1:15" s="6" customFormat="1" ht="16.5" x14ac:dyDescent="0.3">
      <c r="A386" s="5"/>
      <c r="B386" s="38">
        <v>1.68</v>
      </c>
      <c r="C386" s="38"/>
      <c r="D386" s="38">
        <v>7.23</v>
      </c>
      <c r="E386" s="38"/>
      <c r="F386" s="38">
        <v>1</v>
      </c>
      <c r="G386" s="83"/>
      <c r="H386" s="365">
        <f t="shared" ref="H386:H393" si="13">B386*D386*F386</f>
        <v>12.1464</v>
      </c>
      <c r="I386" s="75" t="s">
        <v>355</v>
      </c>
      <c r="J386" s="83"/>
      <c r="K386" s="87"/>
    </row>
    <row r="387" spans="1:15" s="6" customFormat="1" ht="16.5" x14ac:dyDescent="0.3">
      <c r="A387" s="5"/>
      <c r="B387" s="38">
        <v>1.68</v>
      </c>
      <c r="C387" s="38"/>
      <c r="D387" s="38">
        <v>10.87</v>
      </c>
      <c r="E387" s="38"/>
      <c r="F387" s="38">
        <v>1</v>
      </c>
      <c r="G387" s="83"/>
      <c r="H387" s="365">
        <f t="shared" si="13"/>
        <v>18.261599999999998</v>
      </c>
      <c r="I387" s="75" t="s">
        <v>355</v>
      </c>
      <c r="J387" s="83"/>
      <c r="K387" s="87"/>
    </row>
    <row r="388" spans="1:15" s="6" customFormat="1" ht="16.5" x14ac:dyDescent="0.3">
      <c r="A388" s="5"/>
      <c r="B388" s="38">
        <v>1.68</v>
      </c>
      <c r="C388" s="38"/>
      <c r="D388" s="38">
        <v>8.25</v>
      </c>
      <c r="E388" s="38"/>
      <c r="F388" s="38">
        <v>1</v>
      </c>
      <c r="G388" s="83"/>
      <c r="H388" s="365">
        <f t="shared" si="13"/>
        <v>13.86</v>
      </c>
      <c r="I388" s="75" t="s">
        <v>355</v>
      </c>
      <c r="J388" s="83"/>
      <c r="K388" s="87"/>
    </row>
    <row r="389" spans="1:15" s="6" customFormat="1" ht="16.5" x14ac:dyDescent="0.3">
      <c r="A389" s="5"/>
      <c r="B389" s="38">
        <v>1.68</v>
      </c>
      <c r="C389" s="38"/>
      <c r="D389" s="38">
        <v>2.7</v>
      </c>
      <c r="E389" s="38"/>
      <c r="F389" s="38">
        <v>1</v>
      </c>
      <c r="G389" s="83"/>
      <c r="H389" s="365">
        <f t="shared" si="13"/>
        <v>4.5360000000000005</v>
      </c>
      <c r="I389" s="75" t="s">
        <v>355</v>
      </c>
      <c r="J389" s="83"/>
      <c r="K389" s="87"/>
    </row>
    <row r="390" spans="1:15" s="6" customFormat="1" ht="16.5" x14ac:dyDescent="0.3">
      <c r="A390" s="5"/>
      <c r="B390" s="38">
        <v>1.68</v>
      </c>
      <c r="C390" s="38"/>
      <c r="D390" s="38">
        <v>13.72</v>
      </c>
      <c r="E390" s="38"/>
      <c r="F390" s="38">
        <v>1</v>
      </c>
      <c r="G390" s="83"/>
      <c r="H390" s="365">
        <f t="shared" si="13"/>
        <v>23.049600000000002</v>
      </c>
      <c r="I390" s="75" t="s">
        <v>355</v>
      </c>
      <c r="J390" s="83"/>
      <c r="K390" s="87"/>
    </row>
    <row r="391" spans="1:15" s="6" customFormat="1" ht="16.5" x14ac:dyDescent="0.3">
      <c r="A391" s="5"/>
      <c r="B391" s="38">
        <v>1.68</v>
      </c>
      <c r="C391" s="38"/>
      <c r="D391" s="38">
        <v>11.02</v>
      </c>
      <c r="E391" s="38"/>
      <c r="F391" s="38">
        <v>1</v>
      </c>
      <c r="G391" s="83"/>
      <c r="H391" s="365">
        <f t="shared" si="13"/>
        <v>18.5136</v>
      </c>
      <c r="I391" s="75" t="s">
        <v>355</v>
      </c>
      <c r="J391" s="83"/>
      <c r="K391" s="87"/>
    </row>
    <row r="392" spans="1:15" s="6" customFormat="1" ht="16.5" x14ac:dyDescent="0.3">
      <c r="A392" s="5"/>
      <c r="B392" s="38">
        <v>1.68</v>
      </c>
      <c r="C392" s="38"/>
      <c r="D392" s="38">
        <v>14.74</v>
      </c>
      <c r="E392" s="38"/>
      <c r="F392" s="38">
        <v>1</v>
      </c>
      <c r="G392" s="83"/>
      <c r="H392" s="365">
        <f t="shared" si="13"/>
        <v>24.763200000000001</v>
      </c>
      <c r="I392" s="75" t="s">
        <v>355</v>
      </c>
      <c r="J392" s="83"/>
      <c r="K392" s="87"/>
    </row>
    <row r="393" spans="1:15" s="6" customFormat="1" ht="16.5" x14ac:dyDescent="0.3">
      <c r="A393" s="5"/>
      <c r="B393" s="38">
        <v>1.68</v>
      </c>
      <c r="C393" s="38"/>
      <c r="D393" s="38">
        <v>2.5499999999999998</v>
      </c>
      <c r="E393" s="38"/>
      <c r="F393" s="38">
        <v>1</v>
      </c>
      <c r="G393" s="83"/>
      <c r="H393" s="365">
        <f t="shared" si="13"/>
        <v>4.2839999999999998</v>
      </c>
      <c r="I393" s="75" t="s">
        <v>355</v>
      </c>
      <c r="J393" s="83"/>
      <c r="K393" s="87"/>
    </row>
    <row r="394" spans="1:15" s="6" customFormat="1" ht="16.5" x14ac:dyDescent="0.3">
      <c r="A394" s="5"/>
      <c r="B394" s="38"/>
      <c r="C394" s="38"/>
      <c r="D394" s="38"/>
      <c r="E394" s="38"/>
      <c r="F394" s="39"/>
      <c r="G394" s="76" t="s">
        <v>347</v>
      </c>
      <c r="H394" s="79">
        <f>SUM(H371:H393)</f>
        <v>185.23439999999999</v>
      </c>
      <c r="I394" s="80"/>
      <c r="J394" s="83"/>
      <c r="K394" s="87"/>
    </row>
    <row r="395" spans="1:15" s="6" customFormat="1" ht="16.5" x14ac:dyDescent="0.3">
      <c r="A395" s="5"/>
      <c r="B395" s="175" t="s">
        <v>54</v>
      </c>
      <c r="C395" s="138" t="s">
        <v>7</v>
      </c>
      <c r="D395" s="138">
        <f>H394</f>
        <v>185.23439999999999</v>
      </c>
      <c r="E395" s="145" t="s">
        <v>8</v>
      </c>
      <c r="F395" s="176"/>
      <c r="G395" s="83"/>
      <c r="H395" s="83"/>
      <c r="I395" s="83"/>
      <c r="J395" s="83"/>
      <c r="K395" s="87"/>
      <c r="L395" s="87"/>
      <c r="M395" s="87"/>
      <c r="N395" s="18"/>
      <c r="O395" s="19"/>
    </row>
    <row r="396" spans="1:15" s="6" customFormat="1" ht="16.5" x14ac:dyDescent="0.3">
      <c r="A396" s="17"/>
      <c r="B396" s="16" t="s">
        <v>348</v>
      </c>
      <c r="C396" s="16"/>
      <c r="D396" s="16"/>
      <c r="E396" s="17"/>
      <c r="F396" s="16"/>
      <c r="G396" s="16"/>
      <c r="H396" s="16"/>
      <c r="I396" s="16"/>
      <c r="J396" s="16"/>
      <c r="K396" s="16"/>
      <c r="L396" s="16"/>
      <c r="M396" s="16"/>
      <c r="N396" s="18"/>
      <c r="O396" s="19"/>
    </row>
    <row r="397" spans="1:15" s="6" customFormat="1" ht="16.5" x14ac:dyDescent="0.3">
      <c r="A397" s="17"/>
      <c r="B397" s="16"/>
      <c r="C397" s="16"/>
      <c r="D397" s="16"/>
      <c r="E397" s="17"/>
      <c r="F397" s="16"/>
      <c r="G397" s="16"/>
      <c r="H397" s="16"/>
      <c r="I397" s="16"/>
      <c r="J397" s="16"/>
      <c r="K397" s="16"/>
      <c r="L397" s="16"/>
      <c r="M397" s="16"/>
      <c r="N397" s="18"/>
      <c r="O397" s="19"/>
    </row>
    <row r="398" spans="1:15" s="6" customFormat="1" ht="16.5" x14ac:dyDescent="0.3">
      <c r="A398" s="9" t="str">
        <f>'[20]PLANILHA ORÇAM.'!A76</f>
        <v>7.0</v>
      </c>
      <c r="B398" s="70" t="str">
        <f>'[20]PLANILHA ORÇAM.'!B76</f>
        <v>COBERTURA</v>
      </c>
      <c r="C398" s="157"/>
      <c r="D398" s="10"/>
      <c r="E398" s="11"/>
      <c r="F398" s="10"/>
      <c r="G398" s="133"/>
      <c r="H398" s="133"/>
      <c r="I398" s="70"/>
      <c r="J398" s="177"/>
      <c r="K398" s="178"/>
      <c r="L398" s="178"/>
      <c r="M398" s="179"/>
    </row>
    <row r="399" spans="1:15" s="6" customFormat="1" ht="16.5" x14ac:dyDescent="0.3">
      <c r="A399" s="14"/>
      <c r="B399" s="87"/>
      <c r="C399" s="146"/>
      <c r="D399" s="5"/>
      <c r="E399" s="14"/>
      <c r="F399" s="5"/>
      <c r="G399" s="174"/>
      <c r="H399" s="174"/>
      <c r="I399" s="74"/>
      <c r="J399" s="180"/>
      <c r="K399" s="181"/>
      <c r="L399" s="181"/>
      <c r="M399" s="181"/>
    </row>
    <row r="400" spans="1:15" s="6" customFormat="1" ht="27" customHeight="1" x14ac:dyDescent="0.3">
      <c r="A400" s="14" t="s">
        <v>166</v>
      </c>
      <c r="B400" s="738" t="str">
        <f>'PLANILHA ORÇAM.'!D63</f>
        <v>Fabricação e instalação de tesoura inteira em aço, vãos de 3 a 12 m e para qualquer tipo de telha, incluso içamento. AF_12/2015</v>
      </c>
      <c r="C400" s="738"/>
      <c r="D400" s="738"/>
      <c r="E400" s="738"/>
      <c r="F400" s="738"/>
      <c r="G400" s="738"/>
      <c r="H400" s="738"/>
      <c r="I400" s="738"/>
      <c r="J400" s="738"/>
      <c r="K400" s="738"/>
      <c r="L400" s="738"/>
      <c r="M400" s="738"/>
    </row>
    <row r="401" spans="1:13" s="6" customFormat="1" ht="16.5" x14ac:dyDescent="0.3">
      <c r="A401" s="14"/>
      <c r="B401" s="87"/>
      <c r="C401" s="146"/>
      <c r="D401" s="5"/>
      <c r="E401" s="14"/>
      <c r="F401" s="5"/>
      <c r="G401" s="174"/>
      <c r="H401" s="174"/>
      <c r="I401" s="74"/>
      <c r="J401" s="180"/>
      <c r="K401" s="181"/>
      <c r="L401" s="181"/>
      <c r="M401" s="181"/>
    </row>
    <row r="402" spans="1:13" s="6" customFormat="1" ht="16.5" x14ac:dyDescent="0.3">
      <c r="A402" s="14"/>
      <c r="B402" s="183" t="s">
        <v>353</v>
      </c>
      <c r="C402" s="146"/>
      <c r="D402" s="5"/>
      <c r="E402" s="14"/>
      <c r="F402" s="5"/>
      <c r="G402" s="174"/>
      <c r="H402" s="174"/>
      <c r="I402" s="74"/>
      <c r="J402" s="180"/>
      <c r="K402" s="181"/>
      <c r="L402" s="181"/>
      <c r="M402" s="181"/>
    </row>
    <row r="403" spans="1:13" s="6" customFormat="1" ht="16.5" x14ac:dyDescent="0.3">
      <c r="A403" s="14"/>
      <c r="B403" s="87"/>
      <c r="C403" s="146"/>
      <c r="D403" s="5"/>
      <c r="E403" s="14"/>
      <c r="F403" s="5"/>
      <c r="G403" s="174"/>
      <c r="H403" s="174"/>
      <c r="I403" s="74"/>
      <c r="J403" s="180"/>
      <c r="K403" s="181"/>
      <c r="L403" s="181"/>
      <c r="M403" s="181"/>
    </row>
    <row r="404" spans="1:13" s="6" customFormat="1" ht="16.5" x14ac:dyDescent="0.3">
      <c r="A404" s="14"/>
      <c r="B404" s="9" t="s">
        <v>9</v>
      </c>
      <c r="C404" s="138" t="s">
        <v>7</v>
      </c>
      <c r="D404" s="138">
        <f>1387.44+903.07+63.53</f>
        <v>2354.0400000000004</v>
      </c>
      <c r="E404" s="86" t="s">
        <v>350</v>
      </c>
      <c r="F404" s="5"/>
      <c r="G404" s="174"/>
      <c r="H404" s="174"/>
      <c r="I404" s="74"/>
      <c r="J404" s="180"/>
      <c r="K404" s="181"/>
      <c r="L404" s="181"/>
      <c r="M404" s="181"/>
    </row>
    <row r="405" spans="1:13" s="6" customFormat="1" ht="16.5" x14ac:dyDescent="0.3">
      <c r="A405" s="14"/>
      <c r="B405" s="87"/>
      <c r="C405" s="146"/>
      <c r="D405" s="5"/>
      <c r="E405" s="14"/>
      <c r="F405" s="5"/>
      <c r="G405" s="174"/>
      <c r="H405" s="174"/>
      <c r="I405" s="74"/>
      <c r="J405" s="180"/>
      <c r="K405" s="181"/>
      <c r="L405" s="181"/>
      <c r="M405" s="181"/>
    </row>
    <row r="406" spans="1:13" s="6" customFormat="1" ht="24.75" customHeight="1" x14ac:dyDescent="0.3">
      <c r="A406" s="14" t="s">
        <v>167</v>
      </c>
      <c r="B406" s="738" t="str">
        <f>'PLANILHA ORÇAM.'!D64</f>
        <v>Trama de aço composta por terças para telhados de até 2 águas para telha ondulada de fibrocimento, metálica,plástica ou termoacústica, incluso transporte vertical. AF_07/2019</v>
      </c>
      <c r="C406" s="738"/>
      <c r="D406" s="738"/>
      <c r="E406" s="738"/>
      <c r="F406" s="738"/>
      <c r="G406" s="738"/>
      <c r="H406" s="738"/>
      <c r="I406" s="738"/>
      <c r="J406" s="738"/>
      <c r="K406" s="738"/>
      <c r="L406" s="738"/>
      <c r="M406" s="738"/>
    </row>
    <row r="407" spans="1:13" s="6" customFormat="1" ht="16.5" x14ac:dyDescent="0.3">
      <c r="A407" s="14"/>
      <c r="B407" s="87"/>
      <c r="C407" s="146"/>
      <c r="D407" s="5"/>
      <c r="E407" s="14"/>
      <c r="F407" s="5"/>
      <c r="G407" s="174"/>
      <c r="H407" s="174"/>
      <c r="I407" s="74"/>
      <c r="J407" s="180"/>
      <c r="K407" s="181"/>
      <c r="L407" s="181"/>
      <c r="M407" s="181"/>
    </row>
    <row r="408" spans="1:13" s="6" customFormat="1" ht="16.5" x14ac:dyDescent="0.3">
      <c r="A408" s="14"/>
      <c r="B408" s="183" t="s">
        <v>353</v>
      </c>
      <c r="C408" s="146"/>
      <c r="D408" s="5"/>
      <c r="E408" s="14"/>
      <c r="F408" s="5"/>
      <c r="G408" s="174"/>
      <c r="H408" s="174"/>
      <c r="I408" s="74"/>
      <c r="J408" s="180"/>
      <c r="K408" s="181"/>
      <c r="L408" s="181"/>
      <c r="M408" s="181"/>
    </row>
    <row r="409" spans="1:13" s="6" customFormat="1" ht="16.5" x14ac:dyDescent="0.3">
      <c r="A409" s="14"/>
      <c r="B409" s="87"/>
      <c r="C409" s="146"/>
      <c r="D409" s="5"/>
      <c r="E409" s="14"/>
      <c r="F409" s="5"/>
      <c r="G409" s="174"/>
      <c r="H409" s="174"/>
      <c r="I409" s="74"/>
      <c r="J409" s="180"/>
      <c r="K409" s="181"/>
      <c r="L409" s="181"/>
      <c r="M409" s="181"/>
    </row>
    <row r="410" spans="1:13" s="6" customFormat="1" ht="16.5" x14ac:dyDescent="0.3">
      <c r="A410" s="14"/>
      <c r="B410" s="9" t="s">
        <v>9</v>
      </c>
      <c r="C410" s="138" t="s">
        <v>7</v>
      </c>
      <c r="D410" s="138">
        <v>238.19</v>
      </c>
      <c r="E410" s="86" t="s">
        <v>8</v>
      </c>
      <c r="F410" s="5"/>
      <c r="G410" s="174"/>
      <c r="H410" s="174"/>
      <c r="I410" s="74"/>
      <c r="J410" s="180"/>
      <c r="K410" s="181"/>
      <c r="L410" s="181"/>
      <c r="M410" s="181"/>
    </row>
    <row r="411" spans="1:13" s="6" customFormat="1" ht="16.5" x14ac:dyDescent="0.3">
      <c r="A411" s="14"/>
      <c r="B411" s="87"/>
      <c r="C411" s="146"/>
      <c r="D411" s="5"/>
      <c r="E411" s="14"/>
      <c r="F411" s="5"/>
      <c r="G411" s="174"/>
      <c r="H411" s="174"/>
      <c r="I411" s="74"/>
      <c r="J411" s="180"/>
      <c r="K411" s="181"/>
      <c r="L411" s="181"/>
      <c r="M411" s="181"/>
    </row>
    <row r="412" spans="1:13" s="6" customFormat="1" ht="16.5" x14ac:dyDescent="0.3">
      <c r="A412" s="14" t="s">
        <v>168</v>
      </c>
      <c r="B412" s="738" t="str">
        <f>'PLANILHA ORÇAM.'!D65</f>
        <v>Telhamento com telha metálica termoacústica e=30mm, com até 2 águas, incluso içamento. AF_07/2019</v>
      </c>
      <c r="C412" s="738"/>
      <c r="D412" s="738"/>
      <c r="E412" s="738"/>
      <c r="F412" s="738"/>
      <c r="G412" s="738"/>
      <c r="H412" s="738"/>
      <c r="I412" s="738"/>
      <c r="J412" s="738"/>
      <c r="K412" s="738"/>
      <c r="L412" s="738"/>
      <c r="M412" s="738"/>
    </row>
    <row r="413" spans="1:13" s="6" customFormat="1" ht="16.5" x14ac:dyDescent="0.3">
      <c r="A413" s="14"/>
      <c r="B413" s="87"/>
      <c r="C413" s="146"/>
      <c r="D413" s="5"/>
      <c r="E413" s="14"/>
      <c r="F413" s="5"/>
      <c r="G413" s="174"/>
      <c r="H413" s="174"/>
      <c r="I413" s="74"/>
      <c r="J413" s="180"/>
      <c r="K413" s="181"/>
      <c r="L413" s="181"/>
      <c r="M413" s="181"/>
    </row>
    <row r="414" spans="1:13" s="6" customFormat="1" ht="16.5" x14ac:dyDescent="0.3">
      <c r="A414" s="14"/>
      <c r="B414" s="183" t="s">
        <v>353</v>
      </c>
      <c r="C414" s="146"/>
      <c r="D414" s="5"/>
      <c r="E414" s="14"/>
      <c r="F414" s="5"/>
      <c r="G414" s="174"/>
      <c r="H414" s="174"/>
      <c r="I414" s="74"/>
      <c r="J414" s="180"/>
      <c r="K414" s="181"/>
      <c r="L414" s="181"/>
      <c r="M414" s="181"/>
    </row>
    <row r="415" spans="1:13" s="6" customFormat="1" ht="16.5" x14ac:dyDescent="0.3">
      <c r="A415" s="14"/>
      <c r="B415" s="87"/>
      <c r="C415" s="146"/>
      <c r="D415" s="5"/>
      <c r="E415" s="14"/>
      <c r="F415" s="5"/>
      <c r="G415" s="174"/>
      <c r="H415" s="174"/>
      <c r="I415" s="74"/>
      <c r="J415" s="180"/>
      <c r="K415" s="181"/>
      <c r="L415" s="181"/>
      <c r="M415" s="181"/>
    </row>
    <row r="416" spans="1:13" s="6" customFormat="1" ht="16.5" x14ac:dyDescent="0.3">
      <c r="A416" s="14"/>
      <c r="B416" s="9" t="s">
        <v>9</v>
      </c>
      <c r="C416" s="138" t="s">
        <v>7</v>
      </c>
      <c r="D416" s="138">
        <v>238.19</v>
      </c>
      <c r="E416" s="86" t="s">
        <v>8</v>
      </c>
      <c r="F416" s="5"/>
      <c r="G416" s="174"/>
      <c r="H416" s="174"/>
      <c r="I416" s="74"/>
      <c r="J416" s="180"/>
      <c r="K416" s="181"/>
      <c r="L416" s="181"/>
      <c r="M416" s="181"/>
    </row>
    <row r="417" spans="1:13" s="6" customFormat="1" ht="16.5" x14ac:dyDescent="0.3">
      <c r="A417" s="14"/>
      <c r="B417" s="87"/>
      <c r="C417" s="146"/>
      <c r="D417" s="5"/>
      <c r="E417" s="14"/>
      <c r="F417" s="5"/>
      <c r="G417" s="174"/>
      <c r="H417" s="174"/>
      <c r="I417" s="74"/>
      <c r="J417" s="180"/>
      <c r="K417" s="181"/>
      <c r="L417" s="181"/>
      <c r="M417" s="181"/>
    </row>
    <row r="418" spans="1:13" s="6" customFormat="1" ht="24" customHeight="1" x14ac:dyDescent="0.3">
      <c r="A418" s="14" t="s">
        <v>532</v>
      </c>
      <c r="B418" s="740" t="s">
        <v>356</v>
      </c>
      <c r="C418" s="740"/>
      <c r="D418" s="740"/>
      <c r="E418" s="740"/>
      <c r="F418" s="740"/>
      <c r="G418" s="740"/>
      <c r="H418" s="740"/>
      <c r="I418" s="740"/>
      <c r="J418" s="740"/>
      <c r="K418" s="740"/>
      <c r="L418" s="740"/>
      <c r="M418" s="740"/>
    </row>
    <row r="419" spans="1:13" s="6" customFormat="1" ht="16.5" x14ac:dyDescent="0.3">
      <c r="A419" s="5"/>
      <c r="B419" s="166"/>
      <c r="C419" s="166"/>
      <c r="D419" s="167"/>
      <c r="E419" s="167"/>
      <c r="G419" s="5"/>
      <c r="H419" s="5"/>
      <c r="I419" s="5"/>
      <c r="J419" s="5"/>
      <c r="K419" s="5"/>
      <c r="L419" s="5"/>
      <c r="M419" s="5"/>
    </row>
    <row r="420" spans="1:13" s="6" customFormat="1" ht="16.5" x14ac:dyDescent="0.3">
      <c r="A420" s="5"/>
      <c r="B420" s="24" t="s">
        <v>357</v>
      </c>
      <c r="C420" s="30"/>
      <c r="D420" s="30"/>
      <c r="E420" s="20"/>
      <c r="F420" s="30"/>
      <c r="G420" s="30"/>
      <c r="H420" s="30"/>
      <c r="I420" s="30"/>
      <c r="J420" s="30"/>
      <c r="K420" s="5"/>
      <c r="L420" s="5"/>
      <c r="M420" s="17"/>
    </row>
    <row r="421" spans="1:13" s="6" customFormat="1" ht="16.5" x14ac:dyDescent="0.3">
      <c r="A421" s="5"/>
      <c r="B421" s="24"/>
      <c r="C421" s="30"/>
      <c r="D421" s="30"/>
      <c r="E421" s="20"/>
      <c r="F421" s="30"/>
      <c r="G421" s="30"/>
      <c r="H421" s="30"/>
      <c r="I421" s="30"/>
      <c r="J421" s="30"/>
      <c r="K421" s="5"/>
      <c r="L421" s="5"/>
      <c r="M421" s="17"/>
    </row>
    <row r="422" spans="1:13" s="6" customFormat="1" ht="16.5" x14ac:dyDescent="0.3">
      <c r="A422" s="5"/>
      <c r="B422" s="119" t="s">
        <v>11</v>
      </c>
      <c r="C422" s="120"/>
      <c r="D422" s="119" t="s">
        <v>2</v>
      </c>
      <c r="E422" s="120"/>
      <c r="F422" s="119" t="s">
        <v>4</v>
      </c>
      <c r="G422" s="120"/>
      <c r="H422" s="168" t="s">
        <v>358</v>
      </c>
      <c r="K422" s="5"/>
      <c r="L422" s="5"/>
      <c r="M422" s="17"/>
    </row>
    <row r="423" spans="1:13" s="6" customFormat="1" ht="16.5" x14ac:dyDescent="0.3">
      <c r="A423" s="5"/>
      <c r="B423" s="366"/>
      <c r="C423" s="364"/>
      <c r="D423" s="366">
        <v>6.93</v>
      </c>
      <c r="E423" s="367"/>
      <c r="F423" s="366"/>
      <c r="G423" s="364"/>
      <c r="H423" s="365">
        <f>D423</f>
        <v>6.93</v>
      </c>
      <c r="K423" s="5"/>
      <c r="L423" s="5"/>
      <c r="M423" s="17"/>
    </row>
    <row r="424" spans="1:13" s="6" customFormat="1" ht="16.5" x14ac:dyDescent="0.3">
      <c r="A424" s="14"/>
      <c r="B424" s="368"/>
      <c r="C424" s="362"/>
      <c r="D424" s="372">
        <v>2.4500000000000002</v>
      </c>
      <c r="E424" s="351"/>
      <c r="F424" s="352"/>
      <c r="G424" s="352"/>
      <c r="H424" s="365">
        <f t="shared" ref="H424:H428" si="14">D424</f>
        <v>2.4500000000000002</v>
      </c>
      <c r="I424" s="66"/>
      <c r="J424" s="109"/>
      <c r="K424" s="182"/>
      <c r="L424" s="5"/>
      <c r="M424" s="17"/>
    </row>
    <row r="425" spans="1:13" s="6" customFormat="1" ht="16.5" x14ac:dyDescent="0.3">
      <c r="A425" s="14"/>
      <c r="B425" s="368"/>
      <c r="C425" s="362"/>
      <c r="D425" s="372">
        <v>14.64</v>
      </c>
      <c r="E425" s="351"/>
      <c r="F425" s="352"/>
      <c r="G425" s="352"/>
      <c r="H425" s="365">
        <f t="shared" si="14"/>
        <v>14.64</v>
      </c>
      <c r="I425" s="66"/>
      <c r="J425" s="109"/>
      <c r="K425" s="182"/>
      <c r="L425" s="5"/>
      <c r="M425" s="17"/>
    </row>
    <row r="426" spans="1:13" s="6" customFormat="1" ht="16.5" x14ac:dyDescent="0.3">
      <c r="A426" s="14"/>
      <c r="B426" s="368"/>
      <c r="C426" s="362"/>
      <c r="D426" s="372">
        <v>8.24</v>
      </c>
      <c r="E426" s="351"/>
      <c r="F426" s="352"/>
      <c r="G426" s="352"/>
      <c r="H426" s="365">
        <f t="shared" si="14"/>
        <v>8.24</v>
      </c>
      <c r="I426" s="66"/>
      <c r="J426" s="109"/>
      <c r="K426" s="182"/>
      <c r="L426" s="5"/>
      <c r="M426" s="17"/>
    </row>
    <row r="427" spans="1:13" s="6" customFormat="1" ht="16.5" x14ac:dyDescent="0.3">
      <c r="A427" s="14"/>
      <c r="B427" s="368"/>
      <c r="C427" s="362"/>
      <c r="D427" s="372">
        <v>2.4900000000000002</v>
      </c>
      <c r="E427" s="351"/>
      <c r="F427" s="352"/>
      <c r="G427" s="352"/>
      <c r="H427" s="365">
        <f t="shared" si="14"/>
        <v>2.4900000000000002</v>
      </c>
      <c r="I427" s="66"/>
      <c r="J427" s="109"/>
      <c r="K427" s="182"/>
      <c r="L427" s="5"/>
      <c r="M427" s="17"/>
    </row>
    <row r="428" spans="1:13" s="6" customFormat="1" ht="16.5" x14ac:dyDescent="0.3">
      <c r="A428" s="14"/>
      <c r="B428" s="368"/>
      <c r="C428" s="362"/>
      <c r="D428" s="372">
        <v>13.32</v>
      </c>
      <c r="E428" s="351"/>
      <c r="F428" s="352"/>
      <c r="G428" s="352"/>
      <c r="H428" s="365">
        <f t="shared" si="14"/>
        <v>13.32</v>
      </c>
      <c r="I428" s="66"/>
      <c r="J428" s="109"/>
      <c r="K428" s="182"/>
      <c r="L428" s="5"/>
      <c r="M428" s="17"/>
    </row>
    <row r="429" spans="1:13" s="6" customFormat="1" ht="16.5" x14ac:dyDescent="0.3">
      <c r="A429" s="14"/>
      <c r="B429" s="368"/>
      <c r="C429" s="362"/>
      <c r="D429" s="362"/>
      <c r="E429" s="351"/>
      <c r="F429" s="352"/>
      <c r="G429" s="76" t="s">
        <v>347</v>
      </c>
      <c r="H429" s="79">
        <f>SUM(H423:H428)</f>
        <v>48.07</v>
      </c>
      <c r="I429" s="66"/>
      <c r="J429" s="109"/>
      <c r="K429" s="182"/>
      <c r="L429" s="5"/>
      <c r="M429" s="17"/>
    </row>
    <row r="430" spans="1:13" s="6" customFormat="1" ht="16.5" x14ac:dyDescent="0.3">
      <c r="A430" s="14"/>
      <c r="B430" s="9" t="s">
        <v>9</v>
      </c>
      <c r="C430" s="138" t="s">
        <v>7</v>
      </c>
      <c r="D430" s="138">
        <f>H429</f>
        <v>48.07</v>
      </c>
      <c r="E430" s="86" t="s">
        <v>57</v>
      </c>
      <c r="F430" s="352"/>
      <c r="G430" s="352"/>
      <c r="H430" s="73"/>
      <c r="I430" s="66"/>
      <c r="J430" s="109"/>
      <c r="K430" s="182"/>
      <c r="L430" s="5"/>
      <c r="M430" s="17"/>
    </row>
    <row r="431" spans="1:13" s="352" customFormat="1" ht="16.5" x14ac:dyDescent="0.3">
      <c r="A431" s="348"/>
      <c r="B431" s="368"/>
      <c r="C431" s="362"/>
      <c r="D431" s="362"/>
      <c r="E431" s="351"/>
      <c r="H431" s="369"/>
      <c r="I431" s="354"/>
      <c r="J431" s="370"/>
      <c r="K431" s="371"/>
      <c r="L431" s="355"/>
      <c r="M431" s="356"/>
    </row>
    <row r="432" spans="1:13" s="352" customFormat="1" ht="16.5" x14ac:dyDescent="0.3">
      <c r="A432" s="14" t="s">
        <v>533</v>
      </c>
      <c r="B432" s="740" t="s">
        <v>359</v>
      </c>
      <c r="C432" s="740"/>
      <c r="D432" s="740"/>
      <c r="E432" s="740"/>
      <c r="F432" s="740"/>
      <c r="G432" s="740"/>
      <c r="H432" s="740"/>
      <c r="I432" s="740"/>
      <c r="J432" s="740"/>
      <c r="K432" s="740"/>
      <c r="L432" s="740"/>
      <c r="M432" s="740"/>
    </row>
    <row r="433" spans="1:13" s="352" customFormat="1" ht="16.5" x14ac:dyDescent="0.3">
      <c r="A433" s="5"/>
      <c r="B433" s="166"/>
      <c r="C433" s="166"/>
      <c r="D433" s="167"/>
      <c r="E433" s="167"/>
      <c r="F433" s="6"/>
      <c r="G433" s="5"/>
      <c r="H433" s="5"/>
      <c r="I433" s="5"/>
      <c r="J433" s="5"/>
      <c r="K433" s="5"/>
      <c r="L433" s="5"/>
      <c r="M433" s="5"/>
    </row>
    <row r="434" spans="1:13" s="352" customFormat="1" ht="16.5" x14ac:dyDescent="0.3">
      <c r="A434" s="5"/>
      <c r="B434" s="24" t="s">
        <v>357</v>
      </c>
      <c r="C434" s="30"/>
      <c r="D434" s="30"/>
      <c r="E434" s="20"/>
      <c r="F434" s="30"/>
      <c r="G434" s="30"/>
      <c r="H434" s="30"/>
      <c r="I434" s="30"/>
      <c r="J434" s="30"/>
      <c r="K434" s="5"/>
      <c r="L434" s="5"/>
      <c r="M434" s="17"/>
    </row>
    <row r="435" spans="1:13" s="352" customFormat="1" ht="16.5" x14ac:dyDescent="0.3">
      <c r="A435" s="5"/>
      <c r="B435" s="24"/>
      <c r="C435" s="30"/>
      <c r="D435" s="30"/>
      <c r="E435" s="20"/>
      <c r="F435" s="30"/>
      <c r="G435" s="30"/>
      <c r="H435" s="30"/>
      <c r="I435" s="30"/>
      <c r="J435" s="30"/>
      <c r="K435" s="5"/>
      <c r="L435" s="5"/>
      <c r="M435" s="17"/>
    </row>
    <row r="436" spans="1:13" s="352" customFormat="1" ht="16.5" x14ac:dyDescent="0.3">
      <c r="A436" s="5"/>
      <c r="B436" s="119" t="s">
        <v>11</v>
      </c>
      <c r="C436" s="120"/>
      <c r="D436" s="119" t="s">
        <v>2</v>
      </c>
      <c r="E436" s="120"/>
      <c r="F436" s="119" t="s">
        <v>4</v>
      </c>
      <c r="G436" s="120"/>
      <c r="H436" s="168" t="s">
        <v>358</v>
      </c>
      <c r="I436" s="6"/>
      <c r="J436" s="6"/>
      <c r="K436" s="5"/>
      <c r="L436" s="5"/>
      <c r="M436" s="17"/>
    </row>
    <row r="437" spans="1:13" s="352" customFormat="1" ht="16.5" x14ac:dyDescent="0.3">
      <c r="A437" s="5"/>
      <c r="B437" s="366"/>
      <c r="C437" s="364"/>
      <c r="D437" s="366">
        <v>10.36</v>
      </c>
      <c r="E437" s="367"/>
      <c r="F437" s="366"/>
      <c r="G437" s="364"/>
      <c r="H437" s="365">
        <f>D437</f>
        <v>10.36</v>
      </c>
      <c r="I437" s="6"/>
      <c r="J437" s="6"/>
      <c r="K437" s="5"/>
      <c r="L437" s="5"/>
      <c r="M437" s="17"/>
    </row>
    <row r="438" spans="1:13" s="352" customFormat="1" ht="16.5" x14ac:dyDescent="0.3">
      <c r="A438" s="14"/>
      <c r="B438" s="368"/>
      <c r="C438" s="362"/>
      <c r="D438" s="372">
        <v>10.41</v>
      </c>
      <c r="E438" s="351"/>
      <c r="H438" s="365">
        <f t="shared" ref="H438" si="15">D438</f>
        <v>10.41</v>
      </c>
      <c r="I438" s="66"/>
      <c r="J438" s="109"/>
      <c r="K438" s="182"/>
      <c r="L438" s="5"/>
      <c r="M438" s="17"/>
    </row>
    <row r="439" spans="1:13" s="352" customFormat="1" ht="16.5" x14ac:dyDescent="0.3">
      <c r="A439" s="348"/>
      <c r="B439" s="368"/>
      <c r="C439" s="362"/>
      <c r="D439" s="362"/>
      <c r="E439" s="351"/>
      <c r="G439" s="76" t="s">
        <v>347</v>
      </c>
      <c r="H439" s="79">
        <f>SUM(H437:H438)</f>
        <v>20.77</v>
      </c>
      <c r="I439" s="354"/>
      <c r="J439" s="370"/>
      <c r="K439" s="371"/>
      <c r="L439" s="355"/>
      <c r="M439" s="356"/>
    </row>
    <row r="440" spans="1:13" s="352" customFormat="1" ht="16.5" x14ac:dyDescent="0.3">
      <c r="A440" s="348"/>
      <c r="B440" s="9" t="s">
        <v>9</v>
      </c>
      <c r="C440" s="138" t="s">
        <v>7</v>
      </c>
      <c r="D440" s="138">
        <f>H439</f>
        <v>20.77</v>
      </c>
      <c r="E440" s="86" t="s">
        <v>57</v>
      </c>
      <c r="H440" s="369"/>
      <c r="I440" s="354"/>
      <c r="J440" s="370"/>
      <c r="K440" s="371"/>
      <c r="L440" s="355"/>
      <c r="M440" s="356"/>
    </row>
    <row r="441" spans="1:13" s="352" customFormat="1" ht="16.5" x14ac:dyDescent="0.3">
      <c r="A441" s="348"/>
      <c r="B441" s="368"/>
      <c r="C441" s="362"/>
      <c r="D441" s="362"/>
      <c r="E441" s="351"/>
      <c r="H441" s="369"/>
      <c r="I441" s="354"/>
      <c r="J441" s="370"/>
      <c r="K441" s="371"/>
      <c r="L441" s="355"/>
      <c r="M441" s="356"/>
    </row>
    <row r="442" spans="1:13" s="352" customFormat="1" ht="16.5" x14ac:dyDescent="0.3">
      <c r="A442" s="14" t="s">
        <v>169</v>
      </c>
      <c r="B442" s="740" t="str">
        <f>'PLANILHA ORÇAM.'!D69</f>
        <v xml:space="preserve">Forro em Drywall, para ambientes comerciais, inclusive estrutura de fixação.  </v>
      </c>
      <c r="C442" s="740"/>
      <c r="D442" s="740"/>
      <c r="E442" s="740"/>
      <c r="F442" s="740"/>
      <c r="G442" s="740"/>
      <c r="H442" s="740"/>
      <c r="I442" s="740"/>
      <c r="J442" s="740"/>
      <c r="K442" s="740"/>
      <c r="L442" s="740"/>
      <c r="M442" s="740"/>
    </row>
    <row r="443" spans="1:13" s="352" customFormat="1" ht="16.5" x14ac:dyDescent="0.3">
      <c r="A443" s="5"/>
      <c r="B443" s="166"/>
      <c r="C443" s="166"/>
      <c r="D443" s="167"/>
      <c r="E443" s="167"/>
      <c r="F443" s="6"/>
      <c r="G443" s="5"/>
      <c r="H443" s="5"/>
      <c r="I443" s="5"/>
      <c r="J443" s="5"/>
      <c r="K443" s="5"/>
      <c r="L443" s="5"/>
      <c r="M443" s="5"/>
    </row>
    <row r="444" spans="1:13" s="352" customFormat="1" ht="16.5" x14ac:dyDescent="0.3">
      <c r="A444" s="5"/>
      <c r="B444" s="24" t="s">
        <v>576</v>
      </c>
      <c r="C444" s="30"/>
      <c r="D444" s="30"/>
      <c r="E444" s="20"/>
      <c r="F444" s="30"/>
      <c r="G444" s="30"/>
      <c r="H444" s="30"/>
      <c r="I444" s="30"/>
      <c r="J444" s="30"/>
      <c r="K444" s="5"/>
      <c r="L444" s="5"/>
      <c r="M444" s="17"/>
    </row>
    <row r="445" spans="1:13" s="352" customFormat="1" ht="16.5" x14ac:dyDescent="0.3">
      <c r="A445" s="5"/>
      <c r="B445" s="24"/>
      <c r="C445" s="30"/>
      <c r="D445" s="30"/>
      <c r="E445" s="20"/>
      <c r="F445" s="30"/>
      <c r="G445" s="30"/>
      <c r="H445" s="30"/>
      <c r="I445" s="30"/>
      <c r="J445" s="30"/>
      <c r="K445" s="5"/>
      <c r="L445" s="5"/>
      <c r="M445" s="17"/>
    </row>
    <row r="446" spans="1:13" s="352" customFormat="1" ht="16.5" x14ac:dyDescent="0.3">
      <c r="A446" s="348"/>
      <c r="B446" s="9" t="s">
        <v>9</v>
      </c>
      <c r="C446" s="138" t="s">
        <v>7</v>
      </c>
      <c r="D446" s="138">
        <v>95</v>
      </c>
      <c r="E446" s="86" t="s">
        <v>8</v>
      </c>
      <c r="H446" s="369"/>
      <c r="I446" s="354"/>
      <c r="J446" s="370"/>
      <c r="K446" s="371"/>
      <c r="L446" s="355"/>
      <c r="M446" s="356"/>
    </row>
    <row r="447" spans="1:13" s="352" customFormat="1" ht="16.5" x14ac:dyDescent="0.3">
      <c r="A447" s="348"/>
      <c r="B447" s="368"/>
      <c r="C447" s="362"/>
      <c r="D447" s="362"/>
      <c r="E447" s="351"/>
      <c r="H447" s="369"/>
      <c r="I447" s="354"/>
      <c r="J447" s="370"/>
      <c r="K447" s="371"/>
      <c r="L447" s="355"/>
      <c r="M447" s="356"/>
    </row>
    <row r="448" spans="1:13" s="352" customFormat="1" ht="16.5" x14ac:dyDescent="0.3">
      <c r="A448" s="14" t="s">
        <v>169</v>
      </c>
      <c r="B448" s="740" t="str">
        <f>'PLANILHA ORÇAM.'!D70</f>
        <v>FORRO EM RÉGUAS DE PVC, FRISADO, PARA AMBIENTES RESIDENCIAIS, INCLUSIVE ESTRUTURA DE FIXAÇÃO. AF_05/2017_P</v>
      </c>
      <c r="C448" s="740"/>
      <c r="D448" s="740"/>
      <c r="E448" s="740"/>
      <c r="F448" s="740"/>
      <c r="G448" s="740"/>
      <c r="H448" s="740"/>
      <c r="I448" s="740"/>
      <c r="J448" s="740"/>
      <c r="K448" s="740"/>
      <c r="L448" s="740"/>
      <c r="M448" s="740"/>
    </row>
    <row r="449" spans="1:22" s="352" customFormat="1" ht="16.5" x14ac:dyDescent="0.3">
      <c r="A449" s="5"/>
      <c r="B449" s="166"/>
      <c r="C449" s="166"/>
      <c r="D449" s="167"/>
      <c r="E449" s="167"/>
      <c r="F449" s="6"/>
      <c r="G449" s="5"/>
      <c r="H449" s="5"/>
      <c r="I449" s="5"/>
      <c r="J449" s="5"/>
      <c r="K449" s="5"/>
      <c r="L449" s="5"/>
      <c r="M449" s="5"/>
    </row>
    <row r="450" spans="1:22" s="352" customFormat="1" ht="16.5" x14ac:dyDescent="0.3">
      <c r="A450" s="5"/>
      <c r="B450" s="24" t="s">
        <v>536</v>
      </c>
      <c r="C450" s="30"/>
      <c r="D450" s="30"/>
      <c r="E450" s="20"/>
      <c r="F450" s="30"/>
      <c r="G450" s="30"/>
      <c r="H450" s="30"/>
      <c r="I450" s="30"/>
      <c r="J450" s="30"/>
      <c r="K450" s="5"/>
      <c r="L450" s="5"/>
      <c r="M450" s="17"/>
    </row>
    <row r="451" spans="1:22" s="352" customFormat="1" ht="16.5" x14ac:dyDescent="0.3">
      <c r="A451" s="5"/>
      <c r="B451" s="24"/>
      <c r="C451" s="30"/>
      <c r="D451" s="30"/>
      <c r="E451" s="20"/>
      <c r="F451" s="30"/>
      <c r="G451" s="30"/>
      <c r="H451" s="30"/>
      <c r="I451" s="30"/>
      <c r="J451" s="30"/>
      <c r="K451" s="5"/>
      <c r="L451" s="5"/>
      <c r="M451" s="17"/>
    </row>
    <row r="452" spans="1:22" s="352" customFormat="1" ht="16.5" x14ac:dyDescent="0.3">
      <c r="A452" s="348"/>
      <c r="B452" s="9" t="s">
        <v>9</v>
      </c>
      <c r="C452" s="138" t="s">
        <v>7</v>
      </c>
      <c r="D452" s="138">
        <f>211.6-95</f>
        <v>116.6</v>
      </c>
      <c r="E452" s="86" t="s">
        <v>8</v>
      </c>
      <c r="H452" s="369"/>
      <c r="I452" s="354"/>
      <c r="J452" s="370"/>
      <c r="K452" s="371"/>
      <c r="L452" s="355"/>
      <c r="M452" s="356"/>
    </row>
    <row r="453" spans="1:22" s="6" customFormat="1" ht="16.5" x14ac:dyDescent="0.3">
      <c r="A453" s="9" t="str">
        <f>'[20]PLANILHA ORÇAM.'!A89</f>
        <v>8.0</v>
      </c>
      <c r="B453" s="70" t="str">
        <f>'[20]PLANILHA ORÇAM.'!B89</f>
        <v>REVESTIMENTOS DE PISOS</v>
      </c>
      <c r="C453" s="157"/>
      <c r="D453" s="10"/>
      <c r="E453" s="11"/>
      <c r="F453" s="10"/>
      <c r="G453" s="133"/>
      <c r="H453" s="133"/>
      <c r="I453" s="70"/>
      <c r="J453" s="177"/>
      <c r="K453" s="178"/>
      <c r="L453" s="178"/>
      <c r="M453" s="179"/>
      <c r="N453" s="117"/>
      <c r="S453" s="128"/>
      <c r="T453" s="129"/>
      <c r="U453" s="130"/>
      <c r="V453" s="131"/>
    </row>
    <row r="454" spans="1:22" s="22" customFormat="1" ht="16.5" x14ac:dyDescent="0.3">
      <c r="A454" s="14"/>
      <c r="B454" s="126"/>
      <c r="C454" s="127"/>
      <c r="D454" s="182"/>
      <c r="E454" s="134"/>
      <c r="F454" s="135"/>
      <c r="G454" s="135"/>
      <c r="H454" s="148"/>
      <c r="I454" s="66"/>
      <c r="J454" s="5"/>
      <c r="K454" s="5"/>
      <c r="L454" s="5"/>
      <c r="M454" s="17"/>
      <c r="N454" s="194"/>
      <c r="S454" s="195"/>
      <c r="T454" s="189"/>
      <c r="U454" s="190"/>
      <c r="V454" s="150"/>
    </row>
    <row r="455" spans="1:22" s="22" customFormat="1" ht="16.5" x14ac:dyDescent="0.3">
      <c r="A455" s="192" t="s">
        <v>175</v>
      </c>
      <c r="B455" s="741" t="str">
        <f>'[20]PLANILHA ORÇAM.'!D91</f>
        <v>Argamassa traço 1:4 (cimento e areia média) para contrapiso, preparo mecânico com betoneira 400 l. af_06/2014</v>
      </c>
      <c r="C455" s="741"/>
      <c r="D455" s="741"/>
      <c r="E455" s="741"/>
      <c r="F455" s="741"/>
      <c r="G455" s="741"/>
      <c r="H455" s="741"/>
      <c r="I455" s="741"/>
      <c r="J455" s="741"/>
      <c r="K455" s="741"/>
      <c r="L455" s="741"/>
      <c r="M455" s="193"/>
      <c r="N455" s="187"/>
      <c r="S455" s="188"/>
      <c r="T455" s="189"/>
      <c r="U455" s="190"/>
      <c r="V455" s="150"/>
    </row>
    <row r="456" spans="1:22" s="6" customFormat="1" ht="16.5" x14ac:dyDescent="0.3">
      <c r="A456" s="192"/>
      <c r="B456" s="196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3"/>
      <c r="N456" s="117"/>
      <c r="S456" s="128"/>
      <c r="T456" s="129"/>
      <c r="U456" s="130"/>
      <c r="V456" s="131"/>
    </row>
    <row r="457" spans="1:22" s="6" customFormat="1" ht="16.5" x14ac:dyDescent="0.3">
      <c r="A457" s="5"/>
      <c r="B457" s="24" t="s">
        <v>360</v>
      </c>
      <c r="C457" s="30"/>
      <c r="D457" s="30"/>
      <c r="E457" s="20"/>
      <c r="F457" s="30"/>
      <c r="G457" s="30"/>
      <c r="H457" s="30"/>
      <c r="I457" s="30"/>
      <c r="J457" s="30"/>
      <c r="K457" s="5"/>
      <c r="L457" s="5"/>
      <c r="M457" s="17"/>
    </row>
    <row r="458" spans="1:22" s="6" customFormat="1" ht="16.5" x14ac:dyDescent="0.3">
      <c r="A458" s="5"/>
      <c r="B458" s="24"/>
      <c r="C458" s="30"/>
      <c r="D458" s="30"/>
      <c r="E458" s="20"/>
      <c r="F458" s="30"/>
      <c r="G458" s="30"/>
      <c r="H458" s="30"/>
      <c r="I458" s="30"/>
      <c r="J458" s="30"/>
      <c r="K458" s="5"/>
      <c r="L458" s="5"/>
      <c r="M458" s="17"/>
    </row>
    <row r="459" spans="1:22" s="6" customFormat="1" ht="16.5" x14ac:dyDescent="0.3">
      <c r="A459" s="14"/>
      <c r="B459" s="171" t="s">
        <v>55</v>
      </c>
      <c r="C459" s="191"/>
      <c r="D459" s="169" t="s">
        <v>11</v>
      </c>
      <c r="E459" s="68"/>
      <c r="F459" s="168" t="s">
        <v>20</v>
      </c>
      <c r="G459" s="5"/>
      <c r="H459" s="5"/>
      <c r="I459" s="5"/>
      <c r="J459" s="5"/>
      <c r="L459" s="5"/>
      <c r="M459" s="17"/>
      <c r="N459" s="117"/>
      <c r="S459" s="128"/>
      <c r="T459" s="129"/>
      <c r="U459" s="130"/>
      <c r="V459" s="131"/>
    </row>
    <row r="460" spans="1:22" s="6" customFormat="1" ht="16.5" x14ac:dyDescent="0.3">
      <c r="A460" s="14"/>
      <c r="B460" s="125">
        <f>$H$82</f>
        <v>211.59999999999997</v>
      </c>
      <c r="C460" s="37" t="s">
        <v>6</v>
      </c>
      <c r="D460" s="125">
        <v>0.05</v>
      </c>
      <c r="E460" s="37" t="s">
        <v>7</v>
      </c>
      <c r="F460" s="125">
        <f>ROUND(B460*D460,2)</f>
        <v>10.58</v>
      </c>
      <c r="G460" s="43" t="s">
        <v>16</v>
      </c>
      <c r="H460" s="5"/>
      <c r="I460" s="5"/>
      <c r="J460" s="5"/>
      <c r="L460" s="5"/>
      <c r="M460" s="17"/>
      <c r="N460" s="117"/>
      <c r="S460" s="128"/>
      <c r="T460" s="129"/>
      <c r="U460" s="130"/>
      <c r="V460" s="131"/>
    </row>
    <row r="461" spans="1:22" s="6" customFormat="1" ht="16.5" x14ac:dyDescent="0.3">
      <c r="A461" s="14"/>
      <c r="B461" s="125"/>
      <c r="C461" s="37"/>
      <c r="D461" s="125"/>
      <c r="E461" s="37"/>
      <c r="F461" s="125"/>
      <c r="G461" s="43"/>
      <c r="H461" s="5"/>
      <c r="I461" s="5"/>
      <c r="J461" s="5"/>
      <c r="L461" s="5"/>
      <c r="M461" s="17"/>
      <c r="N461" s="117"/>
      <c r="S461" s="128"/>
      <c r="T461" s="129"/>
      <c r="U461" s="130"/>
      <c r="V461" s="131"/>
    </row>
    <row r="462" spans="1:22" s="6" customFormat="1" ht="16.5" x14ac:dyDescent="0.3">
      <c r="A462" s="14"/>
      <c r="B462" s="132" t="s">
        <v>9</v>
      </c>
      <c r="C462" s="133" t="s">
        <v>7</v>
      </c>
      <c r="D462" s="85">
        <f>SUM(F460:F460)</f>
        <v>10.58</v>
      </c>
      <c r="E462" s="86" t="s">
        <v>16</v>
      </c>
      <c r="H462" s="5"/>
      <c r="I462" s="126"/>
      <c r="J462" s="5"/>
      <c r="L462" s="5"/>
      <c r="M462" s="17"/>
      <c r="N462" s="117"/>
      <c r="S462" s="128"/>
      <c r="T462" s="129"/>
      <c r="U462" s="130"/>
      <c r="V462" s="131"/>
    </row>
    <row r="463" spans="1:22" s="6" customFormat="1" ht="16.5" x14ac:dyDescent="0.3">
      <c r="A463" s="14"/>
      <c r="B463" s="124"/>
      <c r="C463" s="127"/>
      <c r="D463" s="197"/>
      <c r="E463" s="197"/>
      <c r="F463" s="53"/>
      <c r="G463" s="40"/>
      <c r="H463" s="5"/>
      <c r="I463" s="126"/>
      <c r="J463" s="5"/>
      <c r="L463" s="5"/>
      <c r="M463" s="17"/>
      <c r="N463" s="117"/>
      <c r="S463" s="128"/>
      <c r="T463" s="129"/>
      <c r="U463" s="130"/>
      <c r="V463" s="131"/>
    </row>
    <row r="464" spans="1:22" s="6" customFormat="1" ht="16.5" x14ac:dyDescent="0.3">
      <c r="A464" s="20" t="s">
        <v>176</v>
      </c>
      <c r="B464" s="729" t="str">
        <f>'PLANILHA ORÇAM.'!D74</f>
        <v xml:space="preserve">REVESTIMENTO CERÂMICO PARA PISO COM PLACAS TIPO PORCELANATO DE DIMENSÕES 45X45 CM APLICADA EM AMBIENTES DE ÁREA MAIOR QUE 10 M². AF_06/2014 </v>
      </c>
      <c r="C464" s="729"/>
      <c r="D464" s="729"/>
      <c r="E464" s="729"/>
      <c r="F464" s="729"/>
      <c r="G464" s="729"/>
      <c r="H464" s="729"/>
      <c r="I464" s="729"/>
      <c r="J464" s="729"/>
      <c r="K464" s="729"/>
      <c r="L464" s="729"/>
      <c r="M464" s="729"/>
      <c r="N464" s="117"/>
      <c r="S464" s="128"/>
      <c r="T464" s="129"/>
      <c r="U464" s="130"/>
      <c r="V464" s="131"/>
    </row>
    <row r="465" spans="1:22" s="22" customFormat="1" ht="16.5" x14ac:dyDescent="0.3">
      <c r="A465" s="20"/>
      <c r="B465" s="729"/>
      <c r="C465" s="729"/>
      <c r="D465" s="729"/>
      <c r="E465" s="729"/>
      <c r="F465" s="729"/>
      <c r="G465" s="729"/>
      <c r="H465" s="729"/>
      <c r="I465" s="729"/>
      <c r="J465" s="729"/>
      <c r="K465" s="729"/>
      <c r="L465" s="729"/>
      <c r="M465" s="729"/>
      <c r="N465" s="187"/>
      <c r="S465" s="188"/>
      <c r="T465" s="189"/>
      <c r="U465" s="190"/>
      <c r="V465" s="150"/>
    </row>
    <row r="466" spans="1:22" s="22" customFormat="1" ht="16.5" x14ac:dyDescent="0.3">
      <c r="A466" s="14"/>
      <c r="B466" s="124"/>
      <c r="C466" s="127"/>
      <c r="D466" s="197"/>
      <c r="E466" s="197"/>
      <c r="F466" s="53"/>
      <c r="G466" s="40"/>
      <c r="H466" s="5"/>
      <c r="I466" s="126"/>
      <c r="J466" s="5"/>
      <c r="K466" s="6"/>
      <c r="L466" s="5"/>
      <c r="M466" s="17"/>
      <c r="N466" s="187"/>
      <c r="S466" s="188"/>
      <c r="T466" s="189"/>
      <c r="U466" s="190"/>
      <c r="V466" s="150"/>
    </row>
    <row r="467" spans="1:22" s="6" customFormat="1" ht="16.5" x14ac:dyDescent="0.3">
      <c r="A467" s="5"/>
      <c r="B467" s="24" t="s">
        <v>360</v>
      </c>
      <c r="C467" s="30"/>
      <c r="D467" s="30"/>
      <c r="E467" s="20"/>
      <c r="F467" s="30"/>
      <c r="G467" s="30"/>
      <c r="H467" s="30"/>
      <c r="I467" s="30"/>
      <c r="J467" s="30"/>
      <c r="K467" s="5"/>
      <c r="L467" s="5"/>
      <c r="M467" s="17"/>
    </row>
    <row r="468" spans="1:22" s="6" customFormat="1" ht="16.5" x14ac:dyDescent="0.3">
      <c r="A468" s="5"/>
      <c r="B468" s="24"/>
      <c r="C468" s="30"/>
      <c r="D468" s="30"/>
      <c r="E468" s="20"/>
      <c r="F468" s="30"/>
      <c r="G468" s="30"/>
      <c r="H468" s="30"/>
      <c r="I468" s="30"/>
      <c r="J468" s="30"/>
      <c r="K468" s="5"/>
      <c r="L468" s="5"/>
      <c r="M468" s="17"/>
    </row>
    <row r="469" spans="1:22" s="6" customFormat="1" ht="16.5" x14ac:dyDescent="0.3">
      <c r="A469" s="14"/>
      <c r="B469" s="171" t="s">
        <v>55</v>
      </c>
      <c r="C469" s="191"/>
      <c r="D469" s="169" t="s">
        <v>4</v>
      </c>
      <c r="E469" s="68"/>
      <c r="F469" s="168" t="s">
        <v>13</v>
      </c>
      <c r="G469" s="5"/>
      <c r="H469" s="5"/>
      <c r="I469" s="5"/>
      <c r="J469" s="5"/>
      <c r="L469" s="5"/>
      <c r="M469" s="17"/>
      <c r="N469" s="117"/>
      <c r="S469" s="128"/>
      <c r="T469" s="129"/>
      <c r="U469" s="130"/>
      <c r="V469" s="131"/>
    </row>
    <row r="470" spans="1:22" s="6" customFormat="1" ht="16.5" x14ac:dyDescent="0.3">
      <c r="A470" s="14"/>
      <c r="B470" s="125">
        <f>B460</f>
        <v>211.59999999999997</v>
      </c>
      <c r="C470" s="37" t="s">
        <v>6</v>
      </c>
      <c r="D470" s="125">
        <v>1</v>
      </c>
      <c r="E470" s="37" t="s">
        <v>7</v>
      </c>
      <c r="F470" s="125">
        <f>ROUND(B470*D470,2)</f>
        <v>211.6</v>
      </c>
      <c r="G470" s="43" t="s">
        <v>16</v>
      </c>
      <c r="H470" s="5"/>
      <c r="I470" s="5"/>
      <c r="J470" s="5"/>
      <c r="L470" s="5"/>
      <c r="M470" s="17"/>
      <c r="N470" s="117"/>
      <c r="S470" s="128"/>
      <c r="T470" s="129"/>
      <c r="U470" s="130"/>
      <c r="V470" s="131"/>
    </row>
    <row r="471" spans="1:22" s="6" customFormat="1" ht="16.5" x14ac:dyDescent="0.3">
      <c r="A471" s="14"/>
      <c r="B471" s="125"/>
      <c r="C471" s="37"/>
      <c r="D471" s="53" t="s">
        <v>12</v>
      </c>
      <c r="E471" s="44" t="s">
        <v>7</v>
      </c>
      <c r="F471" s="63">
        <f>SUM(F470:F470)</f>
        <v>211.6</v>
      </c>
      <c r="G471" s="17" t="s">
        <v>8</v>
      </c>
      <c r="H471" s="5"/>
      <c r="I471" s="5"/>
      <c r="J471" s="5"/>
      <c r="L471" s="5"/>
      <c r="M471" s="17"/>
      <c r="N471" s="117"/>
      <c r="S471" s="128"/>
      <c r="T471" s="129"/>
      <c r="U471" s="130"/>
      <c r="V471" s="131"/>
    </row>
    <row r="472" spans="1:22" s="6" customFormat="1" ht="16.5" x14ac:dyDescent="0.3">
      <c r="A472" s="14"/>
      <c r="B472" s="125"/>
      <c r="C472" s="37"/>
      <c r="D472" s="125"/>
      <c r="E472" s="37"/>
      <c r="F472" s="53"/>
      <c r="G472" s="17"/>
      <c r="H472" s="5"/>
      <c r="I472" s="5"/>
      <c r="J472" s="5"/>
      <c r="L472" s="5"/>
      <c r="M472" s="17"/>
      <c r="N472" s="117"/>
      <c r="S472" s="128"/>
      <c r="T472" s="129"/>
      <c r="U472" s="130"/>
      <c r="V472" s="131"/>
    </row>
    <row r="473" spans="1:22" s="6" customFormat="1" ht="16.5" x14ac:dyDescent="0.3">
      <c r="A473" s="14"/>
      <c r="B473" s="132" t="s">
        <v>9</v>
      </c>
      <c r="C473" s="133" t="s">
        <v>7</v>
      </c>
      <c r="D473" s="85">
        <f>F471</f>
        <v>211.6</v>
      </c>
      <c r="E473" s="86" t="s">
        <v>8</v>
      </c>
      <c r="H473" s="5"/>
      <c r="I473" s="126"/>
      <c r="J473" s="5"/>
      <c r="L473" s="5"/>
      <c r="M473" s="17"/>
      <c r="N473" s="117"/>
      <c r="S473" s="128"/>
      <c r="T473" s="129"/>
      <c r="U473" s="130"/>
      <c r="V473" s="131"/>
    </row>
    <row r="474" spans="1:22" s="6" customFormat="1" ht="16.5" x14ac:dyDescent="0.3">
      <c r="A474" s="14"/>
      <c r="B474" s="124"/>
      <c r="C474" s="127"/>
      <c r="D474" s="197"/>
      <c r="E474" s="197"/>
      <c r="F474" s="53"/>
      <c r="G474" s="40"/>
      <c r="H474" s="5"/>
      <c r="I474" s="126"/>
      <c r="J474" s="5"/>
      <c r="L474" s="5"/>
      <c r="M474" s="17"/>
      <c r="N474" s="117"/>
      <c r="S474" s="128"/>
      <c r="T474" s="129"/>
      <c r="U474" s="130"/>
      <c r="V474" s="131"/>
    </row>
    <row r="475" spans="1:22" s="6" customFormat="1" ht="24.75" customHeight="1" x14ac:dyDescent="0.3">
      <c r="A475" s="20" t="s">
        <v>178</v>
      </c>
      <c r="B475" s="729" t="str">
        <f>'PLANILHA ORÇAM.'!D75</f>
        <v>Rodapé cerâmico de 7cm de altura com placas tipo porcelanato de dimensões 45x45 cm aplicada em ambientes de área maior que 10 M². AF 06/2014</v>
      </c>
      <c r="C475" s="729"/>
      <c r="D475" s="729"/>
      <c r="E475" s="729"/>
      <c r="F475" s="729"/>
      <c r="G475" s="729"/>
      <c r="H475" s="729"/>
      <c r="I475" s="729"/>
      <c r="J475" s="729"/>
      <c r="K475" s="729"/>
      <c r="L475" s="729"/>
      <c r="M475" s="729"/>
      <c r="N475" s="117"/>
      <c r="S475" s="128"/>
      <c r="T475" s="129"/>
      <c r="U475" s="130"/>
      <c r="V475" s="131"/>
    </row>
    <row r="476" spans="1:22" s="6" customFormat="1" ht="16.5" x14ac:dyDescent="0.3">
      <c r="A476" s="20"/>
      <c r="B476" s="186"/>
      <c r="C476" s="22"/>
      <c r="D476" s="22"/>
      <c r="E476" s="22"/>
      <c r="F476" s="136"/>
      <c r="G476" s="136"/>
      <c r="H476" s="29"/>
      <c r="I476" s="51"/>
      <c r="J476" s="22"/>
      <c r="K476" s="22"/>
      <c r="L476" s="30"/>
      <c r="M476" s="31"/>
      <c r="N476" s="117"/>
      <c r="S476" s="128"/>
      <c r="T476" s="129"/>
      <c r="U476" s="130"/>
      <c r="V476" s="131"/>
    </row>
    <row r="477" spans="1:22" s="6" customFormat="1" ht="16.5" x14ac:dyDescent="0.3">
      <c r="A477" s="5"/>
      <c r="B477" s="24" t="s">
        <v>360</v>
      </c>
      <c r="C477" s="30"/>
      <c r="D477" s="30"/>
      <c r="E477" s="20"/>
      <c r="F477" s="30"/>
      <c r="G477" s="30"/>
      <c r="H477" s="30"/>
      <c r="I477" s="30"/>
      <c r="J477" s="30"/>
      <c r="K477" s="5"/>
      <c r="L477" s="5"/>
      <c r="M477" s="17"/>
      <c r="N477" s="117"/>
      <c r="S477" s="128"/>
      <c r="T477" s="129"/>
      <c r="U477" s="130"/>
      <c r="V477" s="131"/>
    </row>
    <row r="478" spans="1:22" s="6" customFormat="1" ht="16.5" x14ac:dyDescent="0.3">
      <c r="A478" s="5"/>
      <c r="B478" s="24"/>
      <c r="C478" s="30"/>
      <c r="D478" s="30"/>
      <c r="E478" s="20"/>
      <c r="F478" s="30"/>
      <c r="G478" s="30"/>
      <c r="H478" s="30"/>
      <c r="I478" s="30"/>
      <c r="J478" s="30"/>
      <c r="K478" s="5"/>
      <c r="L478" s="5"/>
      <c r="M478" s="17"/>
      <c r="N478" s="117"/>
      <c r="S478" s="128"/>
      <c r="T478" s="129"/>
      <c r="U478" s="130"/>
      <c r="V478" s="131"/>
    </row>
    <row r="479" spans="1:22" s="6" customFormat="1" ht="16.5" x14ac:dyDescent="0.3">
      <c r="A479" s="14"/>
      <c r="B479" s="169" t="s">
        <v>56</v>
      </c>
      <c r="C479" s="198"/>
      <c r="D479" s="44"/>
      <c r="E479" s="52"/>
      <c r="F479" s="53"/>
      <c r="G479" s="43"/>
      <c r="H479" s="43"/>
      <c r="I479" s="43"/>
      <c r="J479" s="22"/>
      <c r="L479" s="43"/>
      <c r="M479" s="17"/>
      <c r="N479" s="117"/>
      <c r="S479" s="128"/>
      <c r="T479" s="129"/>
      <c r="U479" s="130"/>
      <c r="V479" s="131"/>
    </row>
    <row r="480" spans="1:22" s="6" customFormat="1" ht="16.5" x14ac:dyDescent="0.3">
      <c r="A480" s="14"/>
      <c r="B480" s="125">
        <v>11.77</v>
      </c>
      <c r="C480" s="5" t="s">
        <v>361</v>
      </c>
      <c r="E480" s="37"/>
      <c r="F480" s="125"/>
      <c r="G480" s="43"/>
      <c r="H480" s="126"/>
      <c r="I480" s="5"/>
      <c r="J480" s="22"/>
      <c r="L480" s="5"/>
      <c r="M480" s="17"/>
      <c r="N480" s="117"/>
      <c r="S480" s="128"/>
      <c r="T480" s="129"/>
      <c r="U480" s="130"/>
      <c r="V480" s="131"/>
    </row>
    <row r="481" spans="1:22" s="6" customFormat="1" ht="16.5" x14ac:dyDescent="0.3">
      <c r="A481" s="14"/>
      <c r="B481" s="125">
        <v>11.77</v>
      </c>
      <c r="C481" s="5" t="s">
        <v>361</v>
      </c>
      <c r="E481" s="37"/>
      <c r="F481" s="125"/>
      <c r="G481" s="43"/>
      <c r="H481" s="126"/>
      <c r="I481" s="5"/>
      <c r="J481" s="22"/>
      <c r="L481" s="5"/>
      <c r="M481" s="17"/>
      <c r="N481" s="117"/>
      <c r="S481" s="128"/>
      <c r="T481" s="129"/>
      <c r="U481" s="130"/>
      <c r="V481" s="131"/>
    </row>
    <row r="482" spans="1:22" s="6" customFormat="1" ht="16.5" x14ac:dyDescent="0.3">
      <c r="A482" s="14"/>
      <c r="B482" s="125">
        <v>13.29</v>
      </c>
      <c r="C482" s="5" t="s">
        <v>362</v>
      </c>
      <c r="E482" s="37"/>
      <c r="F482" s="125"/>
      <c r="G482" s="43"/>
      <c r="H482" s="126"/>
      <c r="I482" s="5"/>
      <c r="J482" s="22"/>
      <c r="L482" s="5"/>
      <c r="M482" s="17"/>
      <c r="N482" s="117"/>
      <c r="S482" s="128"/>
      <c r="T482" s="129"/>
      <c r="U482" s="130"/>
      <c r="V482" s="131"/>
    </row>
    <row r="483" spans="1:22" s="6" customFormat="1" ht="16.5" x14ac:dyDescent="0.3">
      <c r="A483" s="14"/>
      <c r="B483" s="125">
        <v>15.47</v>
      </c>
      <c r="C483" s="5" t="s">
        <v>363</v>
      </c>
      <c r="E483" s="37"/>
      <c r="F483" s="125"/>
      <c r="G483" s="43"/>
      <c r="H483" s="126"/>
      <c r="I483" s="5"/>
      <c r="J483" s="22"/>
      <c r="L483" s="5"/>
      <c r="M483" s="17"/>
      <c r="N483" s="117"/>
      <c r="S483" s="128"/>
      <c r="T483" s="129"/>
      <c r="U483" s="130"/>
      <c r="V483" s="131"/>
    </row>
    <row r="484" spans="1:22" s="6" customFormat="1" ht="16.5" x14ac:dyDescent="0.3">
      <c r="A484" s="14"/>
      <c r="B484" s="125">
        <v>11.77</v>
      </c>
      <c r="C484" s="5" t="s">
        <v>364</v>
      </c>
      <c r="E484" s="37"/>
      <c r="F484" s="125"/>
      <c r="G484" s="43"/>
      <c r="H484" s="126"/>
      <c r="I484" s="5"/>
      <c r="J484" s="22"/>
      <c r="L484" s="5"/>
      <c r="M484" s="17"/>
      <c r="N484" s="117"/>
      <c r="S484" s="128"/>
      <c r="T484" s="129"/>
      <c r="U484" s="130"/>
      <c r="V484" s="131"/>
    </row>
    <row r="485" spans="1:22" s="6" customFormat="1" ht="16.5" x14ac:dyDescent="0.3">
      <c r="A485" s="14"/>
      <c r="B485" s="125">
        <v>11.77</v>
      </c>
      <c r="C485" s="5" t="s">
        <v>365</v>
      </c>
      <c r="E485" s="37"/>
      <c r="F485" s="125"/>
      <c r="G485" s="43"/>
      <c r="H485" s="126"/>
      <c r="I485" s="5"/>
      <c r="J485" s="22"/>
      <c r="L485" s="5"/>
      <c r="M485" s="17"/>
      <c r="N485" s="117"/>
      <c r="S485" s="128"/>
      <c r="T485" s="129"/>
      <c r="U485" s="130"/>
      <c r="V485" s="131"/>
    </row>
    <row r="486" spans="1:22" s="6" customFormat="1" ht="16.5" x14ac:dyDescent="0.3">
      <c r="A486" s="14"/>
      <c r="B486" s="125">
        <v>11.77</v>
      </c>
      <c r="C486" s="5" t="s">
        <v>366</v>
      </c>
      <c r="E486" s="37"/>
      <c r="F486" s="125"/>
      <c r="G486" s="43"/>
      <c r="H486" s="126"/>
      <c r="I486" s="5"/>
      <c r="J486" s="22"/>
      <c r="L486" s="5"/>
      <c r="M486" s="17"/>
      <c r="N486" s="117"/>
      <c r="S486" s="128"/>
      <c r="T486" s="129"/>
      <c r="U486" s="130"/>
      <c r="V486" s="131"/>
    </row>
    <row r="487" spans="1:22" s="6" customFormat="1" ht="16.5" x14ac:dyDescent="0.3">
      <c r="A487" s="14"/>
      <c r="B487" s="63">
        <f>SUM(B480:B486)</f>
        <v>87.609999999999985</v>
      </c>
      <c r="C487" s="111" t="s">
        <v>57</v>
      </c>
      <c r="D487" s="125"/>
      <c r="E487" s="37"/>
      <c r="F487" s="125"/>
      <c r="G487" s="43"/>
      <c r="H487" s="29"/>
      <c r="I487" s="51"/>
      <c r="J487" s="22"/>
      <c r="L487" s="5"/>
      <c r="M487" s="17"/>
      <c r="N487" s="117"/>
      <c r="S487" s="128"/>
      <c r="T487" s="129"/>
      <c r="U487" s="130"/>
      <c r="V487" s="131"/>
    </row>
    <row r="488" spans="1:22" s="6" customFormat="1" ht="16.5" x14ac:dyDescent="0.3">
      <c r="A488" s="14"/>
      <c r="B488" s="135"/>
      <c r="H488" s="29"/>
      <c r="I488" s="51"/>
      <c r="J488" s="22"/>
      <c r="L488" s="5"/>
      <c r="M488" s="17"/>
      <c r="N488" s="117"/>
      <c r="S488" s="128"/>
      <c r="T488" s="129"/>
      <c r="U488" s="130"/>
      <c r="V488" s="131"/>
    </row>
    <row r="489" spans="1:22" s="6" customFormat="1" ht="16.5" x14ac:dyDescent="0.3">
      <c r="A489" s="14"/>
      <c r="B489" s="199" t="s">
        <v>58</v>
      </c>
      <c r="F489" s="136"/>
      <c r="G489" s="136"/>
      <c r="H489" s="29"/>
      <c r="I489" s="51"/>
      <c r="J489" s="22"/>
      <c r="L489" s="5"/>
      <c r="M489" s="17"/>
      <c r="N489" s="117"/>
      <c r="S489" s="128"/>
      <c r="T489" s="129"/>
      <c r="U489" s="130"/>
      <c r="V489" s="131"/>
    </row>
    <row r="490" spans="1:22" s="6" customFormat="1" ht="16.5" x14ac:dyDescent="0.3">
      <c r="A490" s="14"/>
      <c r="B490" s="171" t="s">
        <v>2</v>
      </c>
      <c r="C490" s="68"/>
      <c r="D490" s="58" t="s">
        <v>4</v>
      </c>
      <c r="E490" s="170"/>
      <c r="F490" s="200" t="s">
        <v>59</v>
      </c>
      <c r="I490" s="198"/>
      <c r="J490" s="43"/>
      <c r="L490" s="43"/>
      <c r="M490" s="17"/>
      <c r="N490" s="117"/>
      <c r="S490" s="128"/>
      <c r="T490" s="129"/>
      <c r="U490" s="130"/>
      <c r="V490" s="131"/>
    </row>
    <row r="491" spans="1:22" s="6" customFormat="1" ht="16.5" x14ac:dyDescent="0.3">
      <c r="A491" s="14"/>
      <c r="B491" s="125">
        <v>0.9</v>
      </c>
      <c r="C491" s="125" t="s">
        <v>6</v>
      </c>
      <c r="D491" s="125">
        <v>5</v>
      </c>
      <c r="E491" s="125" t="s">
        <v>7</v>
      </c>
      <c r="F491" s="125">
        <f>B491*D491</f>
        <v>4.5</v>
      </c>
      <c r="G491" s="6" t="s">
        <v>368</v>
      </c>
      <c r="I491" s="125"/>
      <c r="J491" s="146"/>
      <c r="L491" s="5"/>
      <c r="M491" s="17"/>
      <c r="N491" s="117"/>
      <c r="S491" s="128"/>
      <c r="T491" s="129"/>
      <c r="U491" s="130"/>
      <c r="V491" s="131"/>
    </row>
    <row r="492" spans="1:22" s="6" customFormat="1" ht="16.5" x14ac:dyDescent="0.3">
      <c r="A492" s="14"/>
      <c r="B492" s="125">
        <v>1.2</v>
      </c>
      <c r="C492" s="125" t="s">
        <v>6</v>
      </c>
      <c r="D492" s="125">
        <v>1</v>
      </c>
      <c r="E492" s="125" t="s">
        <v>7</v>
      </c>
      <c r="F492" s="125">
        <f>B492*D492</f>
        <v>1.2</v>
      </c>
      <c r="G492" s="6" t="s">
        <v>367</v>
      </c>
      <c r="I492" s="125"/>
      <c r="J492" s="146"/>
      <c r="L492" s="5"/>
      <c r="M492" s="17"/>
      <c r="N492" s="117"/>
      <c r="S492" s="128"/>
      <c r="T492" s="129"/>
      <c r="U492" s="130"/>
      <c r="V492" s="131"/>
    </row>
    <row r="493" spans="1:22" s="6" customFormat="1" ht="16.5" x14ac:dyDescent="0.3">
      <c r="A493" s="14"/>
      <c r="B493" s="135"/>
      <c r="F493" s="172">
        <f>SUM(F491:F492)</f>
        <v>5.7</v>
      </c>
      <c r="G493" s="173" t="s">
        <v>57</v>
      </c>
      <c r="H493" s="29"/>
      <c r="I493" s="66"/>
      <c r="J493" s="22"/>
      <c r="L493" s="5"/>
      <c r="M493" s="17"/>
      <c r="N493" s="117"/>
      <c r="S493" s="128"/>
      <c r="T493" s="129"/>
      <c r="U493" s="130"/>
      <c r="V493" s="131"/>
    </row>
    <row r="494" spans="1:22" s="6" customFormat="1" ht="16.5" x14ac:dyDescent="0.3">
      <c r="A494" s="14"/>
      <c r="B494" s="135"/>
      <c r="F494" s="136"/>
      <c r="G494" s="136"/>
      <c r="H494" s="29"/>
      <c r="I494" s="51"/>
      <c r="J494" s="22"/>
      <c r="L494" s="5"/>
      <c r="M494" s="17"/>
      <c r="N494" s="117"/>
      <c r="S494" s="128"/>
      <c r="T494" s="129"/>
      <c r="U494" s="130"/>
      <c r="V494" s="131"/>
    </row>
    <row r="495" spans="1:22" s="6" customFormat="1" ht="16.5" x14ac:dyDescent="0.3">
      <c r="A495" s="14"/>
      <c r="B495" s="201" t="s">
        <v>52</v>
      </c>
      <c r="C495" s="201" t="s">
        <v>38</v>
      </c>
      <c r="D495" s="201" t="s">
        <v>53</v>
      </c>
      <c r="E495" s="136" t="s">
        <v>7</v>
      </c>
      <c r="F495" s="173" t="s">
        <v>59</v>
      </c>
      <c r="H495" s="29"/>
      <c r="I495" s="51"/>
      <c r="J495" s="22"/>
      <c r="L495" s="5"/>
      <c r="M495" s="17"/>
      <c r="N495" s="117"/>
      <c r="S495" s="128"/>
      <c r="T495" s="129"/>
      <c r="U495" s="130"/>
      <c r="V495" s="131"/>
    </row>
    <row r="496" spans="1:22" s="6" customFormat="1" ht="16.5" x14ac:dyDescent="0.3">
      <c r="A496" s="14"/>
      <c r="B496" s="202">
        <f>B487</f>
        <v>87.609999999999985</v>
      </c>
      <c r="C496" s="201"/>
      <c r="D496" s="202">
        <f>F493</f>
        <v>5.7</v>
      </c>
      <c r="E496" s="136"/>
      <c r="F496" s="202">
        <f>B496-D496</f>
        <v>81.909999999999982</v>
      </c>
      <c r="G496" s="6" t="s">
        <v>57</v>
      </c>
      <c r="H496" s="29"/>
      <c r="I496" s="51"/>
      <c r="J496" s="22"/>
      <c r="L496" s="5"/>
      <c r="M496" s="17"/>
      <c r="N496" s="117"/>
      <c r="S496" s="128"/>
      <c r="T496" s="129"/>
      <c r="U496" s="130"/>
      <c r="V496" s="131"/>
    </row>
    <row r="497" spans="1:22" s="6" customFormat="1" ht="16.5" x14ac:dyDescent="0.3">
      <c r="A497" s="14"/>
      <c r="B497" s="202"/>
      <c r="C497" s="201"/>
      <c r="D497" s="202"/>
      <c r="E497" s="136"/>
      <c r="F497" s="202"/>
      <c r="H497" s="29"/>
      <c r="I497" s="51"/>
      <c r="J497" s="22"/>
      <c r="L497" s="5"/>
      <c r="M497" s="17"/>
      <c r="N497" s="117"/>
      <c r="S497" s="128"/>
      <c r="T497" s="129"/>
      <c r="U497" s="130"/>
      <c r="V497" s="131"/>
    </row>
    <row r="498" spans="1:22" s="6" customFormat="1" ht="16.5" x14ac:dyDescent="0.3">
      <c r="A498" s="14"/>
      <c r="B498" s="202" t="s">
        <v>52</v>
      </c>
      <c r="C498" s="201" t="s">
        <v>6</v>
      </c>
      <c r="D498" s="202" t="s">
        <v>369</v>
      </c>
      <c r="E498" s="136" t="s">
        <v>7</v>
      </c>
      <c r="F498" s="173" t="s">
        <v>51</v>
      </c>
      <c r="H498" s="29"/>
      <c r="I498" s="51"/>
      <c r="J498" s="22"/>
      <c r="L498" s="5"/>
      <c r="M498" s="17"/>
      <c r="N498" s="117"/>
      <c r="S498" s="128"/>
      <c r="T498" s="129"/>
      <c r="U498" s="130"/>
      <c r="V498" s="131"/>
    </row>
    <row r="499" spans="1:22" s="6" customFormat="1" ht="16.5" x14ac:dyDescent="0.3">
      <c r="A499" s="14"/>
      <c r="B499" s="202">
        <f>F496</f>
        <v>81.909999999999982</v>
      </c>
      <c r="C499" s="201"/>
      <c r="D499" s="202">
        <v>7.0000000000000007E-2</v>
      </c>
      <c r="E499" s="136"/>
      <c r="F499" s="202">
        <f>D499*B499</f>
        <v>5.7336999999999989</v>
      </c>
      <c r="G499" s="6" t="s">
        <v>8</v>
      </c>
      <c r="H499" s="29"/>
      <c r="I499" s="51"/>
      <c r="J499" s="22"/>
      <c r="L499" s="5"/>
      <c r="M499" s="17"/>
      <c r="N499" s="117"/>
      <c r="S499" s="128"/>
      <c r="T499" s="129"/>
      <c r="U499" s="130"/>
      <c r="V499" s="131"/>
    </row>
    <row r="500" spans="1:22" s="6" customFormat="1" ht="16.5" x14ac:dyDescent="0.3">
      <c r="A500" s="14"/>
      <c r="B500" s="201"/>
      <c r="C500" s="201"/>
      <c r="D500" s="201"/>
      <c r="E500" s="136"/>
      <c r="F500" s="136"/>
      <c r="H500" s="29"/>
      <c r="I500" s="51"/>
      <c r="J500" s="22"/>
      <c r="L500" s="5"/>
      <c r="M500" s="17"/>
      <c r="N500" s="117"/>
      <c r="S500" s="128"/>
      <c r="T500" s="129"/>
      <c r="U500" s="130"/>
      <c r="V500" s="131"/>
    </row>
    <row r="501" spans="1:22" s="6" customFormat="1" ht="16.5" x14ac:dyDescent="0.3">
      <c r="A501" s="14"/>
      <c r="B501" s="9" t="s">
        <v>9</v>
      </c>
      <c r="C501" s="138" t="s">
        <v>7</v>
      </c>
      <c r="D501" s="138">
        <f>F499</f>
        <v>5.7336999999999989</v>
      </c>
      <c r="E501" s="86" t="s">
        <v>8</v>
      </c>
      <c r="H501" s="29"/>
      <c r="I501" s="51"/>
      <c r="J501" s="22"/>
      <c r="L501" s="5"/>
      <c r="M501" s="17"/>
      <c r="N501" s="117"/>
      <c r="S501" s="128"/>
      <c r="T501" s="129"/>
      <c r="U501" s="130"/>
      <c r="V501" s="131"/>
    </row>
    <row r="502" spans="1:22" s="6" customFormat="1" ht="16.5" x14ac:dyDescent="0.3">
      <c r="A502" s="14"/>
      <c r="B502" s="135"/>
      <c r="D502" s="44"/>
      <c r="E502" s="166"/>
      <c r="F502" s="166"/>
      <c r="G502" s="40"/>
      <c r="H502" s="53"/>
      <c r="I502" s="51"/>
      <c r="J502" s="22"/>
      <c r="L502" s="5"/>
      <c r="M502" s="17"/>
    </row>
    <row r="503" spans="1:22" s="6" customFormat="1" ht="16.5" x14ac:dyDescent="0.3">
      <c r="A503" s="54" t="str">
        <f>'[20]PLANILHA ORÇAM.'!A96</f>
        <v>9.0</v>
      </c>
      <c r="B503" s="203" t="str">
        <f>'[20]PLANILHA ORÇAM.'!B96:H96</f>
        <v>REVESTIMENTOS DE PAREDES</v>
      </c>
      <c r="C503" s="163"/>
      <c r="D503" s="54"/>
      <c r="E503" s="153"/>
      <c r="F503" s="153"/>
      <c r="G503" s="204"/>
      <c r="H503" s="49"/>
      <c r="I503" s="204"/>
      <c r="J503" s="163"/>
      <c r="K503" s="163"/>
      <c r="L503" s="164"/>
      <c r="M503" s="54"/>
    </row>
    <row r="504" spans="1:22" s="6" customFormat="1" ht="16.5" x14ac:dyDescent="0.3">
      <c r="A504" s="14"/>
      <c r="B504" s="135"/>
      <c r="D504" s="44"/>
      <c r="E504" s="166"/>
      <c r="F504" s="166"/>
      <c r="G504" s="40"/>
      <c r="H504" s="53"/>
      <c r="I504" s="51"/>
      <c r="J504" s="22"/>
      <c r="L504" s="5"/>
      <c r="M504" s="17"/>
      <c r="N504" s="117"/>
      <c r="S504" s="128"/>
      <c r="T504" s="129"/>
      <c r="U504" s="130"/>
      <c r="V504" s="131"/>
    </row>
    <row r="505" spans="1:22" s="6" customFormat="1" ht="16.5" x14ac:dyDescent="0.3">
      <c r="A505" s="14" t="str">
        <f>'[20]PLANILHA ORÇAM.'!A97</f>
        <v>9.1</v>
      </c>
      <c r="B505" s="731" t="str">
        <f>'[20]PLANILHA ORÇAM.'!D97</f>
        <v>Chapisco aplicado em alvenarias e estruturas de concreto internas, com colher de pedreiro.  argamassa traço 1:3 com preparo em betoneira 400l. af_06/2014</v>
      </c>
      <c r="C505" s="731"/>
      <c r="D505" s="731"/>
      <c r="E505" s="731"/>
      <c r="F505" s="731"/>
      <c r="G505" s="731"/>
      <c r="H505" s="731"/>
      <c r="I505" s="731"/>
      <c r="J505" s="731"/>
      <c r="K505" s="731"/>
      <c r="L505" s="731"/>
      <c r="M505" s="731"/>
      <c r="N505" s="117"/>
      <c r="S505" s="128"/>
      <c r="T505" s="129"/>
      <c r="U505" s="130"/>
      <c r="V505" s="131"/>
    </row>
    <row r="506" spans="1:22" s="6" customFormat="1" ht="16.5" x14ac:dyDescent="0.3">
      <c r="A506" s="14"/>
      <c r="B506" s="205"/>
      <c r="D506" s="206"/>
      <c r="E506" s="207"/>
      <c r="F506" s="207"/>
      <c r="G506" s="208"/>
      <c r="H506" s="209"/>
      <c r="I506" s="210"/>
      <c r="J506" s="22"/>
      <c r="L506" s="211"/>
      <c r="M506" s="206"/>
      <c r="N506" s="117"/>
      <c r="S506" s="128"/>
      <c r="T506" s="129"/>
      <c r="U506" s="130"/>
      <c r="V506" s="131"/>
    </row>
    <row r="507" spans="1:22" s="6" customFormat="1" ht="16.5" x14ac:dyDescent="0.3">
      <c r="A507" s="14"/>
      <c r="B507" s="212" t="s">
        <v>60</v>
      </c>
      <c r="C507" s="213"/>
      <c r="D507" s="213"/>
      <c r="E507" s="213"/>
      <c r="G507" s="213"/>
      <c r="H507" s="209"/>
      <c r="I507" s="210"/>
      <c r="J507" s="22"/>
      <c r="L507" s="211"/>
      <c r="M507" s="206"/>
      <c r="N507" s="117"/>
      <c r="S507" s="128"/>
      <c r="T507" s="129"/>
      <c r="U507" s="130"/>
      <c r="V507" s="131"/>
    </row>
    <row r="508" spans="1:22" s="6" customFormat="1" ht="16.5" x14ac:dyDescent="0.3">
      <c r="A508" s="14"/>
      <c r="B508" s="205"/>
      <c r="D508" s="206"/>
      <c r="E508" s="207"/>
      <c r="F508" s="207"/>
      <c r="G508" s="208"/>
      <c r="H508" s="209"/>
      <c r="I508" s="210"/>
      <c r="J508" s="22"/>
      <c r="L508" s="211"/>
      <c r="M508" s="206"/>
      <c r="N508" s="117"/>
      <c r="S508" s="128"/>
      <c r="T508" s="129"/>
      <c r="U508" s="130"/>
      <c r="V508" s="131"/>
    </row>
    <row r="509" spans="1:22" s="6" customFormat="1" ht="16.5" x14ac:dyDescent="0.3">
      <c r="A509" s="14"/>
      <c r="B509" s="201" t="s">
        <v>52</v>
      </c>
      <c r="C509" s="201"/>
      <c r="D509" s="201" t="s">
        <v>61</v>
      </c>
      <c r="E509" s="214" t="s">
        <v>7</v>
      </c>
      <c r="F509" s="215" t="s">
        <v>51</v>
      </c>
      <c r="G509" s="208"/>
      <c r="H509" s="209"/>
      <c r="I509" s="210"/>
      <c r="J509" s="22"/>
      <c r="L509" s="211"/>
      <c r="M509" s="206"/>
      <c r="N509" s="117"/>
      <c r="S509" s="128"/>
      <c r="T509" s="129"/>
      <c r="U509" s="130"/>
      <c r="V509" s="131"/>
    </row>
    <row r="510" spans="1:22" s="6" customFormat="1" ht="16.5" x14ac:dyDescent="0.3">
      <c r="A510" s="14"/>
      <c r="B510" s="202">
        <f>D395</f>
        <v>185.23439999999999</v>
      </c>
      <c r="C510" s="201" t="s">
        <v>6</v>
      </c>
      <c r="D510" s="202">
        <v>2</v>
      </c>
      <c r="E510" s="214"/>
      <c r="F510" s="202">
        <f>B510*D510</f>
        <v>370.46879999999999</v>
      </c>
      <c r="G510" s="208"/>
      <c r="H510" s="209"/>
      <c r="I510" s="210"/>
      <c r="J510" s="22"/>
      <c r="L510" s="211"/>
      <c r="M510" s="206"/>
      <c r="N510" s="117"/>
      <c r="R510" s="60"/>
      <c r="S510" s="128"/>
      <c r="T510" s="129"/>
      <c r="U510" s="130"/>
      <c r="V510" s="131"/>
    </row>
    <row r="511" spans="1:22" s="6" customFormat="1" ht="16.5" x14ac:dyDescent="0.3">
      <c r="A511" s="14"/>
      <c r="B511" s="202"/>
      <c r="C511" s="201"/>
      <c r="D511" s="202"/>
      <c r="E511" s="214"/>
      <c r="F511" s="202"/>
      <c r="G511" s="208"/>
      <c r="H511" s="209"/>
      <c r="I511" s="210"/>
      <c r="J511" s="22"/>
      <c r="L511" s="211"/>
      <c r="M511" s="206"/>
      <c r="N511" s="117"/>
      <c r="R511" s="38"/>
      <c r="S511" s="128"/>
      <c r="T511" s="129"/>
      <c r="U511" s="130"/>
      <c r="V511" s="131"/>
    </row>
    <row r="512" spans="1:22" s="6" customFormat="1" ht="16.5" x14ac:dyDescent="0.3">
      <c r="A512" s="14"/>
      <c r="B512" s="135"/>
      <c r="D512" s="44"/>
      <c r="E512" s="166"/>
      <c r="F512" s="166"/>
      <c r="G512" s="40"/>
      <c r="H512" s="53"/>
      <c r="I512" s="51"/>
      <c r="J512" s="22"/>
      <c r="L512" s="5"/>
      <c r="M512" s="17"/>
      <c r="N512" s="117"/>
      <c r="R512" s="38"/>
      <c r="S512" s="128"/>
      <c r="T512" s="129"/>
      <c r="U512" s="130"/>
      <c r="V512" s="131"/>
    </row>
    <row r="513" spans="1:22" s="22" customFormat="1" ht="16.5" x14ac:dyDescent="0.3">
      <c r="A513" s="14"/>
      <c r="B513" s="9" t="s">
        <v>9</v>
      </c>
      <c r="C513" s="138" t="s">
        <v>7</v>
      </c>
      <c r="D513" s="138">
        <f>F510</f>
        <v>370.46879999999999</v>
      </c>
      <c r="E513" s="86" t="s">
        <v>8</v>
      </c>
      <c r="F513" s="166"/>
      <c r="G513" s="40"/>
      <c r="H513" s="53"/>
      <c r="I513" s="51"/>
      <c r="K513" s="6"/>
      <c r="L513" s="5"/>
      <c r="M513" s="17"/>
      <c r="N513" s="187"/>
      <c r="R513" s="38"/>
      <c r="S513" s="188"/>
      <c r="T513" s="189"/>
      <c r="U513" s="190"/>
      <c r="V513" s="150"/>
    </row>
    <row r="514" spans="1:22" s="22" customFormat="1" ht="16.5" x14ac:dyDescent="0.3">
      <c r="A514" s="348"/>
      <c r="B514" s="368"/>
      <c r="C514" s="362"/>
      <c r="D514" s="362"/>
      <c r="E514" s="351"/>
      <c r="F514" s="369"/>
      <c r="G514" s="354"/>
      <c r="H514" s="353"/>
      <c r="I514" s="354"/>
      <c r="K514" s="6"/>
      <c r="L514" s="5"/>
      <c r="M514" s="17"/>
      <c r="N514" s="187"/>
      <c r="R514" s="38"/>
      <c r="S514" s="188"/>
      <c r="T514" s="189"/>
      <c r="U514" s="190"/>
      <c r="V514" s="150"/>
    </row>
    <row r="515" spans="1:22" s="22" customFormat="1" ht="16.5" x14ac:dyDescent="0.3">
      <c r="A515" s="14" t="s">
        <v>184</v>
      </c>
      <c r="B515" s="731" t="str">
        <f>'PLANILHA ORÇAM.'!D79</f>
        <v>Massa única, para recebimento de pintura, em argamassa traço 1:2:8, preparo mecânico com betoneira 400l, aplicada manualmente em faces internas de paredes, espessura de 20mm, com execução de taliscas. af_06/2014</v>
      </c>
      <c r="C515" s="731"/>
      <c r="D515" s="731"/>
      <c r="E515" s="731"/>
      <c r="F515" s="731"/>
      <c r="G515" s="731"/>
      <c r="H515" s="731"/>
      <c r="I515" s="731"/>
      <c r="J515" s="731"/>
      <c r="K515" s="731"/>
      <c r="L515" s="731"/>
      <c r="M515" s="731"/>
      <c r="N515" s="187"/>
      <c r="R515" s="38"/>
      <c r="S515" s="188"/>
      <c r="T515" s="189"/>
      <c r="U515" s="190"/>
      <c r="V515" s="150"/>
    </row>
    <row r="516" spans="1:22" s="22" customFormat="1" ht="16.5" x14ac:dyDescent="0.3">
      <c r="A516" s="14"/>
      <c r="B516" s="205"/>
      <c r="C516" s="6"/>
      <c r="D516" s="206"/>
      <c r="E516" s="207"/>
      <c r="F516" s="207"/>
      <c r="G516" s="208"/>
      <c r="H516" s="209"/>
      <c r="I516" s="210"/>
      <c r="K516" s="6"/>
      <c r="L516" s="211"/>
      <c r="M516" s="206"/>
      <c r="N516" s="187"/>
      <c r="R516" s="38"/>
      <c r="S516" s="188"/>
      <c r="T516" s="189"/>
      <c r="U516" s="190"/>
      <c r="V516" s="150"/>
    </row>
    <row r="517" spans="1:22" s="22" customFormat="1" ht="16.5" x14ac:dyDescent="0.3">
      <c r="A517" s="14"/>
      <c r="B517" s="212" t="s">
        <v>60</v>
      </c>
      <c r="C517" s="213"/>
      <c r="D517" s="213"/>
      <c r="E517" s="213"/>
      <c r="F517" s="6"/>
      <c r="G517" s="213"/>
      <c r="H517" s="209"/>
      <c r="I517" s="210"/>
      <c r="K517" s="6"/>
      <c r="L517" s="211"/>
      <c r="M517" s="206"/>
      <c r="N517" s="187"/>
      <c r="R517" s="38"/>
      <c r="S517" s="188"/>
      <c r="T517" s="189"/>
      <c r="U517" s="190"/>
      <c r="V517" s="150"/>
    </row>
    <row r="518" spans="1:22" s="22" customFormat="1" ht="16.5" x14ac:dyDescent="0.3">
      <c r="A518" s="14"/>
      <c r="B518" s="205"/>
      <c r="C518" s="6"/>
      <c r="D518" s="206"/>
      <c r="E518" s="207"/>
      <c r="F518" s="207"/>
      <c r="G518" s="208"/>
      <c r="H518" s="209"/>
      <c r="I518" s="210"/>
      <c r="K518" s="6"/>
      <c r="L518" s="211"/>
      <c r="M518" s="206"/>
      <c r="N518" s="187"/>
      <c r="R518" s="38"/>
      <c r="S518" s="188"/>
      <c r="T518" s="189"/>
      <c r="U518" s="190"/>
      <c r="V518" s="150"/>
    </row>
    <row r="519" spans="1:22" s="22" customFormat="1" ht="16.5" x14ac:dyDescent="0.3">
      <c r="A519" s="14"/>
      <c r="B519" s="201" t="s">
        <v>52</v>
      </c>
      <c r="C519" s="201"/>
      <c r="D519" s="201" t="s">
        <v>61</v>
      </c>
      <c r="E519" s="214" t="s">
        <v>7</v>
      </c>
      <c r="F519" s="215" t="s">
        <v>51</v>
      </c>
      <c r="G519" s="208"/>
      <c r="H519" s="209"/>
      <c r="I519" s="210"/>
      <c r="K519" s="6"/>
      <c r="L519" s="211"/>
      <c r="M519" s="206"/>
      <c r="N519" s="187"/>
      <c r="R519" s="38"/>
      <c r="S519" s="188"/>
      <c r="T519" s="189"/>
      <c r="U519" s="190"/>
      <c r="V519" s="150"/>
    </row>
    <row r="520" spans="1:22" s="22" customFormat="1" ht="16.5" x14ac:dyDescent="0.3">
      <c r="A520" s="14"/>
      <c r="B520" s="202">
        <f>B510</f>
        <v>185.23439999999999</v>
      </c>
      <c r="C520" s="201" t="s">
        <v>6</v>
      </c>
      <c r="D520" s="202">
        <v>2</v>
      </c>
      <c r="E520" s="214"/>
      <c r="F520" s="202">
        <f>B520*D520</f>
        <v>370.46879999999999</v>
      </c>
      <c r="G520" s="208"/>
      <c r="H520" s="209"/>
      <c r="I520" s="210"/>
      <c r="K520" s="6"/>
      <c r="L520" s="211"/>
      <c r="M520" s="206"/>
      <c r="N520" s="187"/>
      <c r="R520" s="38"/>
      <c r="S520" s="188"/>
      <c r="T520" s="189"/>
      <c r="U520" s="190"/>
      <c r="V520" s="150"/>
    </row>
    <row r="521" spans="1:22" s="22" customFormat="1" ht="16.5" x14ac:dyDescent="0.3">
      <c r="A521" s="14"/>
      <c r="B521" s="202"/>
      <c r="C521" s="201"/>
      <c r="D521" s="202"/>
      <c r="E521" s="214"/>
      <c r="F521" s="202"/>
      <c r="G521" s="208"/>
      <c r="H521" s="209"/>
      <c r="I521" s="210"/>
      <c r="K521" s="6"/>
      <c r="L521" s="211"/>
      <c r="M521" s="206"/>
      <c r="N521" s="187"/>
      <c r="R521" s="38"/>
      <c r="S521" s="188"/>
      <c r="T521" s="189"/>
      <c r="U521" s="190"/>
      <c r="V521" s="150"/>
    </row>
    <row r="522" spans="1:22" s="22" customFormat="1" ht="16.5" x14ac:dyDescent="0.3">
      <c r="A522" s="14"/>
      <c r="B522" s="9" t="s">
        <v>9</v>
      </c>
      <c r="C522" s="138" t="s">
        <v>7</v>
      </c>
      <c r="D522" s="138">
        <f>F520</f>
        <v>370.46879999999999</v>
      </c>
      <c r="E522" s="86" t="s">
        <v>8</v>
      </c>
      <c r="F522" s="166"/>
      <c r="G522" s="40"/>
      <c r="H522" s="53"/>
      <c r="I522" s="51"/>
      <c r="K522" s="6"/>
      <c r="L522" s="5"/>
      <c r="M522" s="17"/>
      <c r="N522" s="187"/>
      <c r="R522" s="38"/>
      <c r="S522" s="188"/>
      <c r="T522" s="189"/>
      <c r="U522" s="190"/>
      <c r="V522" s="150"/>
    </row>
    <row r="523" spans="1:22" s="22" customFormat="1" ht="16.5" x14ac:dyDescent="0.3">
      <c r="A523" s="348"/>
      <c r="B523" s="368"/>
      <c r="C523" s="362"/>
      <c r="D523" s="362"/>
      <c r="E523" s="351"/>
      <c r="F523" s="369"/>
      <c r="G523" s="354"/>
      <c r="H523" s="353"/>
      <c r="I523" s="354"/>
      <c r="J523" s="352"/>
      <c r="K523" s="352"/>
      <c r="L523" s="355"/>
      <c r="M523" s="356"/>
      <c r="N523" s="187"/>
      <c r="R523" s="38"/>
      <c r="S523" s="188"/>
      <c r="T523" s="189"/>
      <c r="U523" s="190"/>
      <c r="V523" s="150"/>
    </row>
    <row r="524" spans="1:22" s="22" customFormat="1" ht="16.5" x14ac:dyDescent="0.3">
      <c r="A524" s="348"/>
      <c r="B524" s="199" t="s">
        <v>398</v>
      </c>
      <c r="C524" s="6"/>
      <c r="D524" s="6"/>
      <c r="E524" s="6"/>
      <c r="F524" s="136"/>
      <c r="G524" s="136"/>
      <c r="H524" s="353"/>
      <c r="I524" s="354"/>
      <c r="J524" s="352"/>
      <c r="K524" s="352"/>
      <c r="L524" s="355"/>
      <c r="M524" s="356"/>
      <c r="N524" s="187"/>
      <c r="R524" s="38"/>
      <c r="S524" s="188"/>
      <c r="T524" s="189"/>
      <c r="U524" s="190"/>
      <c r="V524" s="150"/>
    </row>
    <row r="525" spans="1:22" s="22" customFormat="1" ht="16.5" x14ac:dyDescent="0.3">
      <c r="A525" s="348"/>
      <c r="B525" s="171" t="s">
        <v>399</v>
      </c>
      <c r="C525" s="68"/>
      <c r="D525" s="58" t="s">
        <v>4</v>
      </c>
      <c r="E525" s="170"/>
      <c r="F525" s="200" t="s">
        <v>51</v>
      </c>
      <c r="G525" s="6"/>
      <c r="H525" s="353"/>
      <c r="I525" s="354"/>
      <c r="J525" s="352"/>
      <c r="K525" s="352"/>
      <c r="L525" s="355"/>
      <c r="M525" s="356"/>
      <c r="N525" s="187"/>
      <c r="R525" s="38"/>
      <c r="S525" s="188"/>
      <c r="T525" s="189"/>
      <c r="U525" s="190"/>
      <c r="V525" s="150"/>
    </row>
    <row r="526" spans="1:22" s="22" customFormat="1" ht="16.5" x14ac:dyDescent="0.3">
      <c r="A526" s="348"/>
      <c r="B526" s="384">
        <v>7.5</v>
      </c>
      <c r="C526" s="384" t="s">
        <v>6</v>
      </c>
      <c r="D526" s="384">
        <v>3</v>
      </c>
      <c r="E526" s="384" t="s">
        <v>7</v>
      </c>
      <c r="F526" s="384">
        <f>B526*D526</f>
        <v>22.5</v>
      </c>
      <c r="G526" s="6"/>
      <c r="H526" s="353"/>
      <c r="I526" s="354"/>
      <c r="J526" s="352"/>
      <c r="K526" s="352"/>
      <c r="L526" s="355"/>
      <c r="M526" s="356"/>
      <c r="N526" s="187"/>
      <c r="R526" s="38"/>
      <c r="S526" s="188"/>
      <c r="T526" s="189"/>
      <c r="U526" s="190"/>
      <c r="V526" s="150"/>
    </row>
    <row r="527" spans="1:22" s="22" customFormat="1" ht="16.5" x14ac:dyDescent="0.3">
      <c r="A527" s="348"/>
      <c r="B527" s="135"/>
      <c r="C527" s="6"/>
      <c r="D527" s="6"/>
      <c r="E527" s="6"/>
      <c r="F527" s="172">
        <f>SUM(F526:F526)</f>
        <v>22.5</v>
      </c>
      <c r="G527" s="173"/>
      <c r="H527" s="353"/>
      <c r="I527" s="354"/>
      <c r="J527" s="352"/>
      <c r="K527" s="352"/>
      <c r="L527" s="355"/>
      <c r="M527" s="356"/>
      <c r="N527" s="187"/>
      <c r="R527" s="38"/>
      <c r="S527" s="188"/>
      <c r="T527" s="189"/>
      <c r="U527" s="190"/>
      <c r="V527" s="150"/>
    </row>
    <row r="528" spans="1:22" s="22" customFormat="1" ht="16.5" x14ac:dyDescent="0.3">
      <c r="A528" s="348"/>
      <c r="B528" s="135"/>
      <c r="C528" s="6"/>
      <c r="D528" s="6"/>
      <c r="E528" s="6"/>
      <c r="F528" s="395"/>
      <c r="G528" s="173"/>
      <c r="H528" s="353"/>
      <c r="I528" s="354"/>
      <c r="J528" s="352"/>
      <c r="K528" s="352"/>
      <c r="L528" s="355"/>
      <c r="M528" s="356"/>
      <c r="N528" s="187"/>
      <c r="R528" s="38"/>
      <c r="S528" s="188"/>
      <c r="T528" s="189"/>
      <c r="U528" s="190"/>
      <c r="V528" s="150"/>
    </row>
    <row r="529" spans="1:22" s="22" customFormat="1" ht="16.5" x14ac:dyDescent="0.3">
      <c r="A529" s="348"/>
      <c r="B529" s="9" t="s">
        <v>9</v>
      </c>
      <c r="C529" s="138" t="s">
        <v>7</v>
      </c>
      <c r="D529" s="138">
        <f>D522-F527</f>
        <v>347.96879999999999</v>
      </c>
      <c r="E529" s="86" t="s">
        <v>8</v>
      </c>
      <c r="F529" s="395"/>
      <c r="G529" s="173"/>
      <c r="H529" s="353"/>
      <c r="I529" s="354"/>
      <c r="J529" s="352"/>
      <c r="K529" s="352"/>
      <c r="L529" s="355"/>
      <c r="M529" s="356"/>
      <c r="N529" s="187"/>
      <c r="R529" s="38"/>
      <c r="S529" s="188"/>
      <c r="T529" s="189"/>
      <c r="U529" s="190"/>
      <c r="V529" s="150"/>
    </row>
    <row r="530" spans="1:22" s="22" customFormat="1" ht="16.5" x14ac:dyDescent="0.3">
      <c r="A530" s="348"/>
      <c r="B530" s="135"/>
      <c r="C530" s="6"/>
      <c r="D530" s="6"/>
      <c r="E530" s="6"/>
      <c r="F530" s="395"/>
      <c r="G530" s="173"/>
      <c r="H530" s="353"/>
      <c r="I530" s="354"/>
      <c r="J530" s="352"/>
      <c r="K530" s="352"/>
      <c r="L530" s="355"/>
      <c r="M530" s="356"/>
      <c r="N530" s="187"/>
      <c r="R530" s="38"/>
      <c r="S530" s="188"/>
      <c r="T530" s="189"/>
      <c r="U530" s="190"/>
      <c r="V530" s="150"/>
    </row>
    <row r="531" spans="1:22" s="22" customFormat="1" ht="16.5" x14ac:dyDescent="0.3">
      <c r="A531" s="14" t="s">
        <v>186</v>
      </c>
      <c r="B531" s="731" t="str">
        <f>'PLANILHA ORÇAM.'!D80</f>
        <v xml:space="preserve">Revestimento cerâmico para paredes internas com placas tipo esmaltada extra de dimensões 33x45 cm aplicadas em ambientes de área maior que 5 m² na altura inteira das paredes. af_06/2014               </v>
      </c>
      <c r="C531" s="731"/>
      <c r="D531" s="731"/>
      <c r="E531" s="731"/>
      <c r="F531" s="731"/>
      <c r="G531" s="731"/>
      <c r="H531" s="731"/>
      <c r="I531" s="731"/>
      <c r="J531" s="731"/>
      <c r="K531" s="731"/>
      <c r="L531" s="731"/>
      <c r="M531" s="731"/>
      <c r="N531" s="187"/>
      <c r="R531" s="38"/>
      <c r="S531" s="188"/>
      <c r="T531" s="189"/>
      <c r="U531" s="190"/>
      <c r="V531" s="150"/>
    </row>
    <row r="532" spans="1:22" s="22" customFormat="1" ht="16.5" x14ac:dyDescent="0.3">
      <c r="A532" s="14"/>
      <c r="B532" s="205"/>
      <c r="C532" s="6"/>
      <c r="D532" s="206"/>
      <c r="E532" s="207"/>
      <c r="F532" s="207"/>
      <c r="G532" s="208"/>
      <c r="H532" s="209"/>
      <c r="I532" s="210"/>
      <c r="K532" s="6"/>
      <c r="L532" s="211"/>
      <c r="M532" s="206"/>
      <c r="N532" s="187"/>
      <c r="R532" s="38"/>
      <c r="S532" s="188"/>
      <c r="T532" s="189"/>
      <c r="U532" s="190"/>
      <c r="V532" s="150"/>
    </row>
    <row r="533" spans="1:22" s="22" customFormat="1" ht="16.5" x14ac:dyDescent="0.3">
      <c r="A533" s="14"/>
      <c r="B533" s="212" t="s">
        <v>60</v>
      </c>
      <c r="C533" s="213"/>
      <c r="D533" s="213"/>
      <c r="E533" s="213"/>
      <c r="F533" s="6"/>
      <c r="G533" s="213"/>
      <c r="H533" s="209"/>
      <c r="I533" s="210"/>
      <c r="K533" s="6"/>
      <c r="L533" s="211"/>
      <c r="M533" s="206"/>
      <c r="N533" s="187"/>
      <c r="R533" s="38"/>
      <c r="S533" s="188"/>
      <c r="T533" s="189"/>
      <c r="U533" s="190"/>
      <c r="V533" s="150"/>
    </row>
    <row r="534" spans="1:22" s="22" customFormat="1" ht="16.5" x14ac:dyDescent="0.3">
      <c r="A534" s="14"/>
      <c r="B534" s="205"/>
      <c r="C534" s="6"/>
      <c r="D534" s="206"/>
      <c r="E534" s="207"/>
      <c r="F534" s="207"/>
      <c r="G534" s="208"/>
      <c r="H534" s="209"/>
      <c r="I534" s="210"/>
      <c r="K534" s="6"/>
      <c r="L534" s="211"/>
      <c r="M534" s="206"/>
      <c r="N534" s="187"/>
      <c r="R534" s="38"/>
      <c r="S534" s="188"/>
      <c r="T534" s="189"/>
      <c r="U534" s="190"/>
      <c r="V534" s="150"/>
    </row>
    <row r="535" spans="1:22" s="22" customFormat="1" ht="16.5" x14ac:dyDescent="0.3">
      <c r="A535" s="14"/>
      <c r="B535" s="201" t="s">
        <v>56</v>
      </c>
      <c r="C535" s="201"/>
      <c r="D535" s="201" t="s">
        <v>315</v>
      </c>
      <c r="E535" s="214" t="s">
        <v>7</v>
      </c>
      <c r="F535" s="215" t="s">
        <v>51</v>
      </c>
      <c r="G535" s="208"/>
      <c r="H535" s="209"/>
      <c r="I535" s="210"/>
      <c r="K535" s="6"/>
      <c r="L535" s="211"/>
      <c r="M535" s="206"/>
      <c r="N535" s="187"/>
      <c r="R535" s="38"/>
      <c r="S535" s="188"/>
      <c r="T535" s="189"/>
      <c r="U535" s="190"/>
      <c r="V535" s="150"/>
    </row>
    <row r="536" spans="1:22" s="22" customFormat="1" ht="16.5" x14ac:dyDescent="0.3">
      <c r="A536" s="14"/>
      <c r="B536" s="202">
        <v>7.5</v>
      </c>
      <c r="C536" s="201" t="s">
        <v>6</v>
      </c>
      <c r="D536" s="202">
        <v>3</v>
      </c>
      <c r="E536" s="214"/>
      <c r="F536" s="202">
        <f>B536*D536</f>
        <v>22.5</v>
      </c>
      <c r="G536" s="208"/>
      <c r="H536" s="209"/>
      <c r="I536" s="210"/>
      <c r="K536" s="6"/>
      <c r="L536" s="211"/>
      <c r="M536" s="206"/>
      <c r="N536" s="187"/>
      <c r="R536" s="38"/>
      <c r="S536" s="188"/>
      <c r="T536" s="189"/>
      <c r="U536" s="190"/>
      <c r="V536" s="150"/>
    </row>
    <row r="537" spans="1:22" s="22" customFormat="1" ht="16.5" x14ac:dyDescent="0.3">
      <c r="A537" s="14"/>
      <c r="B537" s="202"/>
      <c r="C537" s="201"/>
      <c r="D537" s="202"/>
      <c r="E537" s="214"/>
      <c r="F537" s="202"/>
      <c r="G537" s="208"/>
      <c r="H537" s="209"/>
      <c r="I537" s="210"/>
      <c r="K537" s="6"/>
      <c r="L537" s="211"/>
      <c r="M537" s="206"/>
      <c r="N537" s="187"/>
      <c r="R537" s="38"/>
      <c r="S537" s="188"/>
      <c r="T537" s="189"/>
      <c r="U537" s="190"/>
      <c r="V537" s="150"/>
    </row>
    <row r="538" spans="1:22" s="22" customFormat="1" ht="16.5" x14ac:dyDescent="0.3">
      <c r="A538" s="14"/>
      <c r="B538" s="56" t="s">
        <v>2</v>
      </c>
      <c r="C538" s="57"/>
      <c r="D538" s="26" t="s">
        <v>315</v>
      </c>
      <c r="E538" s="57"/>
      <c r="F538" s="26" t="s">
        <v>4</v>
      </c>
      <c r="G538" s="56"/>
      <c r="H538" s="58" t="s">
        <v>5</v>
      </c>
      <c r="I538" s="59"/>
      <c r="J538" s="43"/>
      <c r="K538" s="43"/>
      <c r="L538" s="43"/>
      <c r="M538" s="381"/>
      <c r="N538" s="187"/>
      <c r="R538" s="38"/>
      <c r="S538" s="188"/>
      <c r="T538" s="189"/>
      <c r="U538" s="190"/>
      <c r="V538" s="150"/>
    </row>
    <row r="539" spans="1:22" s="22" customFormat="1" ht="16.5" x14ac:dyDescent="0.3">
      <c r="A539" s="14"/>
      <c r="B539" s="60">
        <v>11.95</v>
      </c>
      <c r="C539" s="60" t="s">
        <v>6</v>
      </c>
      <c r="D539" s="60">
        <v>1.5</v>
      </c>
      <c r="E539" s="60" t="s">
        <v>6</v>
      </c>
      <c r="F539" s="34">
        <v>1</v>
      </c>
      <c r="G539" s="61" t="s">
        <v>7</v>
      </c>
      <c r="H539" s="60">
        <f t="shared" ref="H539:H548" si="16">ROUND(B539*D539*F539,2)</f>
        <v>17.93</v>
      </c>
      <c r="I539" s="41" t="s">
        <v>8</v>
      </c>
      <c r="J539" s="43" t="s">
        <v>317</v>
      </c>
      <c r="K539" s="43"/>
      <c r="L539" s="43"/>
      <c r="M539" s="381"/>
      <c r="N539" s="187"/>
      <c r="R539" s="38"/>
      <c r="S539" s="188"/>
      <c r="T539" s="189"/>
      <c r="U539" s="190"/>
      <c r="V539" s="150"/>
    </row>
    <row r="540" spans="1:22" s="22" customFormat="1" ht="16.5" x14ac:dyDescent="0.3">
      <c r="A540" s="14"/>
      <c r="B540" s="38">
        <v>10.95</v>
      </c>
      <c r="C540" s="38" t="s">
        <v>6</v>
      </c>
      <c r="D540" s="60">
        <v>1.5</v>
      </c>
      <c r="E540" s="38" t="s">
        <v>6</v>
      </c>
      <c r="F540" s="34">
        <v>1</v>
      </c>
      <c r="G540" s="40" t="s">
        <v>7</v>
      </c>
      <c r="H540" s="38">
        <f t="shared" si="16"/>
        <v>16.43</v>
      </c>
      <c r="I540" s="41" t="s">
        <v>8</v>
      </c>
      <c r="J540" s="43" t="s">
        <v>317</v>
      </c>
      <c r="K540" s="43"/>
      <c r="L540" s="43"/>
      <c r="M540" s="381"/>
      <c r="N540" s="187"/>
      <c r="R540" s="38"/>
      <c r="S540" s="188"/>
      <c r="T540" s="189"/>
      <c r="U540" s="190"/>
      <c r="V540" s="150"/>
    </row>
    <row r="541" spans="1:22" s="22" customFormat="1" ht="16.5" x14ac:dyDescent="0.3">
      <c r="A541" s="14"/>
      <c r="B541" s="38">
        <v>7.03</v>
      </c>
      <c r="C541" s="38" t="s">
        <v>6</v>
      </c>
      <c r="D541" s="60">
        <v>1.5</v>
      </c>
      <c r="E541" s="38" t="s">
        <v>6</v>
      </c>
      <c r="F541" s="34">
        <v>1</v>
      </c>
      <c r="G541" s="40" t="s">
        <v>7</v>
      </c>
      <c r="H541" s="38">
        <f t="shared" si="16"/>
        <v>10.55</v>
      </c>
      <c r="I541" s="41" t="s">
        <v>8</v>
      </c>
      <c r="J541" s="43" t="s">
        <v>317</v>
      </c>
      <c r="K541" s="43"/>
      <c r="L541" s="43"/>
      <c r="M541" s="381"/>
      <c r="N541" s="187"/>
      <c r="R541" s="38"/>
      <c r="S541" s="188"/>
      <c r="T541" s="189"/>
      <c r="U541" s="190"/>
      <c r="V541" s="150"/>
    </row>
    <row r="542" spans="1:22" s="22" customFormat="1" ht="16.5" x14ac:dyDescent="0.3">
      <c r="A542" s="14"/>
      <c r="B542" s="38">
        <v>3.28</v>
      </c>
      <c r="C542" s="38" t="s">
        <v>6</v>
      </c>
      <c r="D542" s="60">
        <v>1.5</v>
      </c>
      <c r="E542" s="38" t="s">
        <v>6</v>
      </c>
      <c r="F542" s="34">
        <v>1</v>
      </c>
      <c r="G542" s="40" t="s">
        <v>7</v>
      </c>
      <c r="H542" s="38">
        <f t="shared" si="16"/>
        <v>4.92</v>
      </c>
      <c r="I542" s="41" t="s">
        <v>8</v>
      </c>
      <c r="J542" s="43" t="s">
        <v>317</v>
      </c>
      <c r="K542" s="43"/>
      <c r="L542" s="43"/>
      <c r="M542" s="381"/>
      <c r="N542" s="187"/>
      <c r="R542" s="38"/>
      <c r="S542" s="188"/>
      <c r="T542" s="189"/>
      <c r="U542" s="190"/>
      <c r="V542" s="150"/>
    </row>
    <row r="543" spans="1:22" s="22" customFormat="1" ht="16.5" x14ac:dyDescent="0.3">
      <c r="A543" s="14"/>
      <c r="B543" s="38">
        <v>3.05</v>
      </c>
      <c r="C543" s="38" t="s">
        <v>6</v>
      </c>
      <c r="D543" s="60">
        <v>1.5</v>
      </c>
      <c r="E543" s="38" t="s">
        <v>6</v>
      </c>
      <c r="F543" s="34">
        <v>1</v>
      </c>
      <c r="G543" s="40" t="s">
        <v>7</v>
      </c>
      <c r="H543" s="38">
        <f t="shared" si="16"/>
        <v>4.58</v>
      </c>
      <c r="I543" s="41" t="s">
        <v>8</v>
      </c>
      <c r="J543" s="43" t="s">
        <v>317</v>
      </c>
      <c r="K543" s="43"/>
      <c r="L543" s="43"/>
      <c r="M543" s="381"/>
      <c r="N543" s="187"/>
      <c r="R543" s="38"/>
      <c r="S543" s="188"/>
      <c r="T543" s="189"/>
      <c r="U543" s="190"/>
      <c r="V543" s="150"/>
    </row>
    <row r="544" spans="1:22" s="22" customFormat="1" ht="16.5" x14ac:dyDescent="0.3">
      <c r="A544" s="14"/>
      <c r="B544" s="38">
        <v>8.2200000000000006</v>
      </c>
      <c r="C544" s="38" t="s">
        <v>6</v>
      </c>
      <c r="D544" s="60">
        <v>1.5</v>
      </c>
      <c r="E544" s="38" t="s">
        <v>6</v>
      </c>
      <c r="F544" s="34">
        <v>1</v>
      </c>
      <c r="G544" s="40" t="s">
        <v>7</v>
      </c>
      <c r="H544" s="38">
        <f t="shared" si="16"/>
        <v>12.33</v>
      </c>
      <c r="I544" s="41" t="s">
        <v>8</v>
      </c>
      <c r="J544" s="43" t="s">
        <v>316</v>
      </c>
      <c r="K544" s="43"/>
      <c r="L544" s="43"/>
      <c r="M544" s="381"/>
      <c r="N544" s="187"/>
      <c r="R544" s="38"/>
      <c r="S544" s="188"/>
      <c r="T544" s="189"/>
      <c r="U544" s="190"/>
      <c r="V544" s="150"/>
    </row>
    <row r="545" spans="1:22" s="22" customFormat="1" ht="16.5" x14ac:dyDescent="0.3">
      <c r="A545" s="14"/>
      <c r="B545" s="38">
        <v>10.71</v>
      </c>
      <c r="C545" s="38" t="s">
        <v>6</v>
      </c>
      <c r="D545" s="60">
        <v>1.5</v>
      </c>
      <c r="E545" s="38" t="s">
        <v>6</v>
      </c>
      <c r="F545" s="34">
        <v>1</v>
      </c>
      <c r="G545" s="40" t="s">
        <v>7</v>
      </c>
      <c r="H545" s="38">
        <f t="shared" si="16"/>
        <v>16.07</v>
      </c>
      <c r="I545" s="41" t="s">
        <v>8</v>
      </c>
      <c r="J545" s="43" t="s">
        <v>316</v>
      </c>
      <c r="K545" s="43"/>
      <c r="L545" s="43"/>
      <c r="M545" s="381"/>
      <c r="N545" s="187"/>
      <c r="R545" s="38"/>
      <c r="S545" s="188"/>
      <c r="T545" s="189"/>
      <c r="U545" s="190"/>
      <c r="V545" s="150"/>
    </row>
    <row r="546" spans="1:22" s="22" customFormat="1" ht="16.5" x14ac:dyDescent="0.3">
      <c r="A546" s="14"/>
      <c r="B546" s="38">
        <v>2.81</v>
      </c>
      <c r="C546" s="38" t="s">
        <v>6</v>
      </c>
      <c r="D546" s="60">
        <v>0.8</v>
      </c>
      <c r="E546" s="38" t="s">
        <v>6</v>
      </c>
      <c r="F546" s="34">
        <v>1</v>
      </c>
      <c r="G546" s="40" t="s">
        <v>7</v>
      </c>
      <c r="H546" s="38">
        <f t="shared" si="16"/>
        <v>2.25</v>
      </c>
      <c r="I546" s="41" t="s">
        <v>8</v>
      </c>
      <c r="J546" s="43" t="s">
        <v>316</v>
      </c>
      <c r="K546" s="43"/>
      <c r="L546" s="43"/>
      <c r="M546" s="381"/>
      <c r="N546" s="187"/>
      <c r="R546" s="38"/>
      <c r="S546" s="188"/>
      <c r="T546" s="189"/>
      <c r="U546" s="190"/>
      <c r="V546" s="150"/>
    </row>
    <row r="547" spans="1:22" s="22" customFormat="1" ht="16.5" x14ac:dyDescent="0.3">
      <c r="A547" s="14"/>
      <c r="B547" s="38">
        <v>5.2</v>
      </c>
      <c r="C547" s="38" t="s">
        <v>6</v>
      </c>
      <c r="D547" s="60">
        <v>0.8</v>
      </c>
      <c r="E547" s="38" t="s">
        <v>6</v>
      </c>
      <c r="F547" s="34">
        <v>1</v>
      </c>
      <c r="G547" s="40" t="s">
        <v>7</v>
      </c>
      <c r="H547" s="38">
        <f t="shared" si="16"/>
        <v>4.16</v>
      </c>
      <c r="I547" s="41" t="s">
        <v>8</v>
      </c>
      <c r="J547" s="43" t="s">
        <v>316</v>
      </c>
      <c r="K547" s="43"/>
      <c r="L547" s="43"/>
      <c r="M547" s="381"/>
      <c r="N547" s="187"/>
      <c r="R547" s="38"/>
      <c r="S547" s="188"/>
      <c r="T547" s="189"/>
      <c r="U547" s="190"/>
      <c r="V547" s="150"/>
    </row>
    <row r="548" spans="1:22" s="22" customFormat="1" ht="16.5" x14ac:dyDescent="0.3">
      <c r="A548" s="14"/>
      <c r="B548" s="38">
        <v>13.18</v>
      </c>
      <c r="C548" s="38" t="s">
        <v>6</v>
      </c>
      <c r="D548" s="60">
        <v>0.8</v>
      </c>
      <c r="E548" s="38" t="s">
        <v>6</v>
      </c>
      <c r="F548" s="34">
        <v>1</v>
      </c>
      <c r="G548" s="40" t="s">
        <v>7</v>
      </c>
      <c r="H548" s="38">
        <f t="shared" si="16"/>
        <v>10.54</v>
      </c>
      <c r="I548" s="41" t="s">
        <v>8</v>
      </c>
      <c r="J548" s="43" t="s">
        <v>316</v>
      </c>
      <c r="K548" s="43"/>
      <c r="L548" s="43"/>
      <c r="M548" s="381"/>
      <c r="N548" s="187"/>
      <c r="R548" s="38"/>
      <c r="S548" s="188"/>
      <c r="T548" s="189"/>
      <c r="U548" s="190"/>
      <c r="V548" s="150"/>
    </row>
    <row r="549" spans="1:22" s="22" customFormat="1" ht="16.5" x14ac:dyDescent="0.3">
      <c r="A549" s="14"/>
      <c r="B549" s="38"/>
      <c r="C549" s="38"/>
      <c r="D549" s="360"/>
      <c r="E549" s="38"/>
      <c r="F549" s="361"/>
      <c r="G549" s="40" t="s">
        <v>12</v>
      </c>
      <c r="H549" s="62">
        <f>SUM(H539:H548)</f>
        <v>99.759999999999991</v>
      </c>
      <c r="I549" s="41" t="s">
        <v>8</v>
      </c>
      <c r="J549" s="43"/>
      <c r="K549" s="43"/>
      <c r="L549" s="43"/>
      <c r="M549" s="381"/>
      <c r="N549" s="187"/>
      <c r="R549" s="38"/>
      <c r="S549" s="188"/>
      <c r="T549" s="189"/>
      <c r="U549" s="190"/>
      <c r="V549" s="150"/>
    </row>
    <row r="550" spans="1:22" s="22" customFormat="1" ht="16.5" x14ac:dyDescent="0.3">
      <c r="A550" s="14"/>
      <c r="B550" s="202"/>
      <c r="C550" s="201"/>
      <c r="D550" s="202"/>
      <c r="E550" s="214"/>
      <c r="F550" s="202"/>
      <c r="G550" s="208"/>
      <c r="H550" s="209"/>
      <c r="I550" s="210"/>
      <c r="K550" s="6"/>
      <c r="L550" s="211"/>
      <c r="M550" s="206"/>
      <c r="N550" s="187"/>
      <c r="R550" s="38"/>
      <c r="S550" s="188"/>
      <c r="T550" s="189"/>
      <c r="U550" s="190"/>
      <c r="V550" s="150"/>
    </row>
    <row r="551" spans="1:22" s="22" customFormat="1" ht="16.5" x14ac:dyDescent="0.3">
      <c r="A551" s="14"/>
      <c r="B551" s="9" t="s">
        <v>9</v>
      </c>
      <c r="C551" s="138" t="s">
        <v>7</v>
      </c>
      <c r="D551" s="138">
        <f>F536+H549</f>
        <v>122.25999999999999</v>
      </c>
      <c r="E551" s="86" t="s">
        <v>8</v>
      </c>
      <c r="F551" s="166"/>
      <c r="G551" s="40"/>
      <c r="H551" s="53"/>
      <c r="I551" s="51"/>
      <c r="K551" s="6"/>
      <c r="L551" s="5"/>
      <c r="M551" s="17"/>
      <c r="N551" s="187"/>
      <c r="R551" s="38"/>
      <c r="S551" s="188"/>
      <c r="T551" s="189"/>
      <c r="U551" s="190"/>
      <c r="V551" s="150"/>
    </row>
    <row r="552" spans="1:22" s="22" customFormat="1" ht="16.5" x14ac:dyDescent="0.3">
      <c r="A552" s="348"/>
      <c r="B552" s="368"/>
      <c r="C552" s="362"/>
      <c r="D552" s="362"/>
      <c r="E552" s="351"/>
      <c r="F552" s="369"/>
      <c r="G552" s="354"/>
      <c r="H552" s="353"/>
      <c r="I552" s="354"/>
      <c r="J552" s="352"/>
      <c r="K552" s="6"/>
      <c r="L552" s="5"/>
      <c r="M552" s="17"/>
      <c r="N552" s="187"/>
      <c r="R552" s="38"/>
      <c r="S552" s="188"/>
      <c r="T552" s="189"/>
      <c r="U552" s="190"/>
      <c r="V552" s="150"/>
    </row>
    <row r="553" spans="1:22" s="6" customFormat="1" ht="30" customHeight="1" x14ac:dyDescent="0.3">
      <c r="A553" s="20" t="str">
        <f>'[20]PLANILHA ORÇAM.'!A100</f>
        <v>9.4</v>
      </c>
      <c r="B553" s="732" t="str">
        <f>'[20]PLANILHA ORÇAM.'!D100</f>
        <v>Emboço, para recebimento de cerâmica, em argamassa traço 1:2:8, preparo mecânico com betoneira 400l, aplicado manualmente em faces internas de paredes, para ambiente com área entre 5m2 e 10m2, espessu</v>
      </c>
      <c r="C553" s="732"/>
      <c r="D553" s="732"/>
      <c r="E553" s="732"/>
      <c r="F553" s="732"/>
      <c r="G553" s="732"/>
      <c r="H553" s="732"/>
      <c r="I553" s="732"/>
      <c r="J553" s="732"/>
      <c r="K553" s="732"/>
      <c r="L553" s="732"/>
      <c r="M553" s="732"/>
      <c r="N553" s="117"/>
      <c r="R553" s="38"/>
      <c r="S553" s="128"/>
      <c r="T553" s="129"/>
      <c r="U553" s="130"/>
      <c r="V553" s="131"/>
    </row>
    <row r="554" spans="1:22" s="6" customFormat="1" ht="16.5" x14ac:dyDescent="0.3">
      <c r="A554" s="14"/>
      <c r="B554" s="135"/>
      <c r="D554" s="44"/>
      <c r="E554" s="166"/>
      <c r="F554" s="166"/>
      <c r="G554" s="40"/>
      <c r="H554" s="53"/>
      <c r="I554" s="51"/>
      <c r="J554" s="22"/>
      <c r="L554" s="5"/>
      <c r="M554" s="17"/>
      <c r="N554" s="117"/>
      <c r="R554" s="38"/>
      <c r="S554" s="128"/>
      <c r="T554" s="129"/>
      <c r="U554" s="130"/>
      <c r="V554" s="131"/>
    </row>
    <row r="555" spans="1:22" s="6" customFormat="1" ht="16.5" x14ac:dyDescent="0.3">
      <c r="A555" s="14"/>
      <c r="B555" s="389" t="s">
        <v>56</v>
      </c>
      <c r="C555" s="390"/>
      <c r="D555" s="79" t="s">
        <v>315</v>
      </c>
      <c r="E555" s="390"/>
      <c r="F555" s="79" t="s">
        <v>4</v>
      </c>
      <c r="G555" s="389"/>
      <c r="H555" s="63" t="s">
        <v>5</v>
      </c>
      <c r="I555" s="391"/>
      <c r="J555" s="22"/>
      <c r="L555" s="5"/>
      <c r="M555" s="17"/>
      <c r="N555" s="117"/>
      <c r="R555" s="38"/>
      <c r="S555" s="128"/>
      <c r="T555" s="129"/>
      <c r="U555" s="130"/>
      <c r="V555" s="131"/>
    </row>
    <row r="556" spans="1:22" s="6" customFormat="1" ht="16.5" x14ac:dyDescent="0.3">
      <c r="A556" s="392"/>
      <c r="B556" s="360">
        <v>7.5</v>
      </c>
      <c r="C556" s="360"/>
      <c r="D556" s="361">
        <v>3</v>
      </c>
      <c r="E556" s="360"/>
      <c r="F556" s="361">
        <v>1</v>
      </c>
      <c r="G556" s="388"/>
      <c r="H556" s="386">
        <f>B556*D556*F556</f>
        <v>22.5</v>
      </c>
      <c r="I556" s="387"/>
      <c r="J556" s="22"/>
      <c r="L556" s="5"/>
      <c r="M556" s="17"/>
      <c r="N556" s="117"/>
      <c r="R556" s="38"/>
      <c r="S556" s="128"/>
      <c r="T556" s="129"/>
      <c r="U556" s="130"/>
      <c r="V556" s="131"/>
    </row>
    <row r="557" spans="1:22" s="6" customFormat="1" ht="16.5" x14ac:dyDescent="0.3">
      <c r="A557" s="14"/>
      <c r="B557" s="38"/>
      <c r="D557" s="381"/>
      <c r="E557" s="166"/>
      <c r="F557" s="166"/>
      <c r="G557" s="9" t="s">
        <v>9</v>
      </c>
      <c r="H557" s="393">
        <f>H556</f>
        <v>22.5</v>
      </c>
      <c r="I557" s="51"/>
      <c r="J557" s="22"/>
      <c r="L557" s="5"/>
      <c r="M557" s="17"/>
      <c r="N557" s="117"/>
      <c r="S557" s="128"/>
      <c r="T557" s="129"/>
      <c r="U557" s="130"/>
      <c r="V557" s="131"/>
    </row>
    <row r="558" spans="1:22" s="6" customFormat="1" ht="16.5" x14ac:dyDescent="0.3">
      <c r="A558" s="14"/>
      <c r="B558" s="9" t="s">
        <v>9</v>
      </c>
      <c r="C558" s="138" t="str">
        <f>C513</f>
        <v>=</v>
      </c>
      <c r="D558" s="138">
        <f>H557</f>
        <v>22.5</v>
      </c>
      <c r="E558" s="86" t="s">
        <v>8</v>
      </c>
      <c r="F558" s="166"/>
      <c r="G558" s="40"/>
      <c r="H558" s="53"/>
      <c r="I558" s="51"/>
      <c r="J558" s="22"/>
      <c r="L558" s="5"/>
      <c r="M558" s="17"/>
      <c r="N558" s="117"/>
      <c r="S558" s="128"/>
      <c r="T558" s="129"/>
      <c r="U558" s="130"/>
      <c r="V558" s="131"/>
    </row>
    <row r="559" spans="1:22" s="6" customFormat="1" ht="16.5" x14ac:dyDescent="0.3">
      <c r="A559" s="14"/>
      <c r="B559" s="135"/>
      <c r="F559" s="136"/>
      <c r="G559" s="136"/>
      <c r="H559" s="29"/>
      <c r="I559" s="51"/>
      <c r="J559" s="22"/>
      <c r="L559" s="5"/>
      <c r="M559" s="17"/>
      <c r="N559" s="117"/>
      <c r="S559" s="128"/>
      <c r="T559" s="129"/>
      <c r="U559" s="130"/>
      <c r="V559" s="131"/>
    </row>
    <row r="560" spans="1:22" s="6" customFormat="1" ht="16.5" x14ac:dyDescent="0.3">
      <c r="A560" s="216" t="str">
        <f>'[20]PLANILHA ORÇAM.'!A102</f>
        <v>10.0</v>
      </c>
      <c r="B560" s="137" t="str">
        <f>'[20]PLANILHA ORÇAM.'!B102:H102</f>
        <v>ESQUADRIAS</v>
      </c>
      <c r="C560" s="133"/>
      <c r="D560" s="217"/>
      <c r="E560" s="218"/>
      <c r="F560" s="218"/>
      <c r="G560" s="133"/>
      <c r="H560" s="85"/>
      <c r="I560" s="137"/>
      <c r="J560" s="137"/>
      <c r="K560" s="71"/>
      <c r="L560" s="71"/>
      <c r="M560" s="72"/>
      <c r="N560" s="117"/>
      <c r="S560" s="128"/>
      <c r="T560" s="129"/>
      <c r="U560" s="130"/>
      <c r="V560" s="131"/>
    </row>
    <row r="561" spans="1:22" s="6" customFormat="1" ht="16.5" x14ac:dyDescent="0.3">
      <c r="A561" s="350"/>
      <c r="B561" s="351"/>
      <c r="C561" s="397"/>
      <c r="D561" s="398"/>
      <c r="E561" s="399"/>
      <c r="F561" s="399"/>
      <c r="G561" s="397"/>
      <c r="H561" s="350"/>
      <c r="I561" s="351"/>
      <c r="J561" s="351"/>
      <c r="K561" s="377"/>
      <c r="L561" s="377"/>
      <c r="M561" s="368"/>
      <c r="N561" s="117"/>
      <c r="S561" s="128"/>
      <c r="T561" s="129"/>
      <c r="U561" s="130"/>
      <c r="V561" s="131"/>
    </row>
    <row r="562" spans="1:22" s="6" customFormat="1" ht="16.5" x14ac:dyDescent="0.3">
      <c r="A562" s="20" t="s">
        <v>192</v>
      </c>
      <c r="B562" s="741" t="s">
        <v>581</v>
      </c>
      <c r="C562" s="741"/>
      <c r="D562" s="741"/>
      <c r="E562" s="741"/>
      <c r="F562" s="741"/>
      <c r="G562" s="741"/>
      <c r="H562" s="741"/>
      <c r="I562" s="741"/>
      <c r="J562" s="741"/>
      <c r="K562" s="741"/>
      <c r="L562" s="741"/>
      <c r="M562" s="368"/>
      <c r="N562" s="117"/>
      <c r="S562" s="128"/>
      <c r="T562" s="129"/>
      <c r="U562" s="130"/>
      <c r="V562" s="131"/>
    </row>
    <row r="563" spans="1:22" s="6" customFormat="1" ht="16.5" x14ac:dyDescent="0.3">
      <c r="A563" s="20"/>
      <c r="B563" s="741"/>
      <c r="C563" s="741"/>
      <c r="D563" s="741"/>
      <c r="E563" s="741"/>
      <c r="F563" s="741"/>
      <c r="G563" s="741"/>
      <c r="H563" s="741"/>
      <c r="I563" s="741"/>
      <c r="J563" s="741"/>
      <c r="K563" s="741"/>
      <c r="L563" s="741"/>
      <c r="M563" s="368"/>
      <c r="N563" s="117"/>
      <c r="S563" s="128"/>
      <c r="T563" s="129"/>
      <c r="U563" s="130"/>
      <c r="V563" s="131"/>
    </row>
    <row r="564" spans="1:22" s="6" customFormat="1" ht="16.5" x14ac:dyDescent="0.3">
      <c r="A564" s="14"/>
      <c r="B564" s="183" t="s">
        <v>63</v>
      </c>
      <c r="C564" s="184"/>
      <c r="D564" s="184"/>
      <c r="E564" s="381"/>
      <c r="F564" s="184"/>
      <c r="G564" s="43"/>
      <c r="H564" s="29"/>
      <c r="I564" s="51"/>
      <c r="J564" s="22"/>
      <c r="L564" s="5"/>
      <c r="M564" s="368"/>
      <c r="N564" s="117"/>
      <c r="S564" s="128"/>
      <c r="T564" s="129"/>
      <c r="U564" s="130"/>
      <c r="V564" s="131"/>
    </row>
    <row r="565" spans="1:22" s="6" customFormat="1" ht="16.5" x14ac:dyDescent="0.3">
      <c r="A565" s="14"/>
      <c r="B565" s="183"/>
      <c r="C565" s="184"/>
      <c r="D565" s="184"/>
      <c r="E565" s="381"/>
      <c r="F565" s="184"/>
      <c r="G565" s="43"/>
      <c r="H565" s="29"/>
      <c r="I565" s="51"/>
      <c r="J565" s="22"/>
      <c r="L565" s="5"/>
      <c r="M565" s="368"/>
      <c r="N565" s="117"/>
      <c r="S565" s="128"/>
      <c r="T565" s="129"/>
      <c r="U565" s="130"/>
      <c r="V565" s="131"/>
    </row>
    <row r="566" spans="1:22" s="6" customFormat="1" ht="16.5" x14ac:dyDescent="0.3">
      <c r="A566" s="14"/>
      <c r="B566" s="389" t="s">
        <v>56</v>
      </c>
      <c r="C566" s="390"/>
      <c r="D566" s="79" t="s">
        <v>315</v>
      </c>
      <c r="E566" s="390"/>
      <c r="F566" s="79" t="s">
        <v>4</v>
      </c>
      <c r="G566" s="389"/>
      <c r="H566" s="63" t="s">
        <v>5</v>
      </c>
      <c r="J566" s="43"/>
      <c r="L566" s="43"/>
      <c r="M566" s="368"/>
      <c r="N566" s="117"/>
      <c r="S566" s="128"/>
      <c r="T566" s="129"/>
      <c r="U566" s="130"/>
      <c r="V566" s="131"/>
    </row>
    <row r="567" spans="1:22" s="6" customFormat="1" ht="16.5" x14ac:dyDescent="0.3">
      <c r="A567" s="14"/>
      <c r="B567" s="384">
        <v>0.9</v>
      </c>
      <c r="C567" s="384" t="s">
        <v>6</v>
      </c>
      <c r="D567" s="384">
        <v>2.1</v>
      </c>
      <c r="E567" s="384" t="s">
        <v>7</v>
      </c>
      <c r="F567" s="401">
        <v>5</v>
      </c>
      <c r="G567" s="6" t="s">
        <v>368</v>
      </c>
      <c r="H567" s="384">
        <f>D567*F567*B567</f>
        <v>9.4500000000000011</v>
      </c>
      <c r="I567" s="6" t="s">
        <v>368</v>
      </c>
      <c r="J567" s="92"/>
      <c r="L567" s="5"/>
      <c r="M567" s="368"/>
      <c r="N567" s="117"/>
      <c r="S567" s="128"/>
      <c r="T567" s="129"/>
      <c r="U567" s="130"/>
      <c r="V567" s="131"/>
    </row>
    <row r="568" spans="1:22" s="6" customFormat="1" ht="16.5" x14ac:dyDescent="0.3">
      <c r="A568" s="14"/>
      <c r="B568" s="135"/>
      <c r="F568" s="395"/>
      <c r="G568" s="173"/>
      <c r="H568" s="172">
        <f>SUM(H567:H567)</f>
        <v>9.4500000000000011</v>
      </c>
      <c r="I568" s="173" t="s">
        <v>8</v>
      </c>
      <c r="J568" s="22"/>
      <c r="L568" s="5"/>
      <c r="M568" s="368"/>
      <c r="N568" s="117"/>
      <c r="S568" s="128"/>
      <c r="T568" s="129"/>
      <c r="U568" s="130"/>
      <c r="V568" s="131"/>
    </row>
    <row r="569" spans="1:22" s="6" customFormat="1" ht="16.5" x14ac:dyDescent="0.3">
      <c r="A569" s="350"/>
      <c r="B569" s="9" t="s">
        <v>9</v>
      </c>
      <c r="C569" s="138"/>
      <c r="D569" s="138">
        <f>H568</f>
        <v>9.4500000000000011</v>
      </c>
      <c r="E569" s="86" t="s">
        <v>8</v>
      </c>
      <c r="F569" s="399"/>
      <c r="G569" s="397"/>
      <c r="H569" s="350"/>
      <c r="I569" s="351"/>
      <c r="J569" s="351"/>
      <c r="K569" s="377"/>
      <c r="L569" s="377"/>
      <c r="M569" s="368"/>
      <c r="N569" s="117"/>
      <c r="S569" s="128"/>
      <c r="T569" s="129"/>
      <c r="U569" s="130"/>
      <c r="V569" s="131"/>
    </row>
    <row r="570" spans="1:22" s="6" customFormat="1" ht="16.5" x14ac:dyDescent="0.3">
      <c r="A570" s="348"/>
      <c r="B570" s="394"/>
      <c r="C570" s="352"/>
      <c r="D570" s="352"/>
      <c r="E570" s="352"/>
      <c r="F570" s="400"/>
      <c r="G570" s="400"/>
      <c r="H570" s="353"/>
      <c r="I570" s="354"/>
      <c r="J570" s="352"/>
      <c r="K570" s="352"/>
      <c r="L570" s="355"/>
      <c r="M570" s="356"/>
      <c r="N570" s="117"/>
      <c r="S570" s="128"/>
      <c r="T570" s="129"/>
      <c r="U570" s="130"/>
      <c r="V570" s="131"/>
    </row>
    <row r="571" spans="1:22" s="6" customFormat="1" ht="16.5" x14ac:dyDescent="0.3">
      <c r="A571" s="348" t="s">
        <v>193</v>
      </c>
      <c r="B571" s="747" t="s">
        <v>487</v>
      </c>
      <c r="C571" s="747"/>
      <c r="D571" s="747"/>
      <c r="E571" s="747"/>
      <c r="F571" s="747"/>
      <c r="G571" s="747"/>
      <c r="H571" s="747"/>
      <c r="I571" s="747"/>
      <c r="J571" s="747"/>
      <c r="K571" s="747"/>
      <c r="L571" s="355"/>
      <c r="M571" s="356"/>
      <c r="N571" s="117"/>
      <c r="S571" s="128"/>
      <c r="T571" s="129"/>
      <c r="U571" s="130"/>
      <c r="V571" s="131"/>
    </row>
    <row r="572" spans="1:22" s="6" customFormat="1" ht="16.5" x14ac:dyDescent="0.3">
      <c r="A572" s="14"/>
      <c r="B572" s="135"/>
      <c r="F572" s="136"/>
      <c r="G572" s="136"/>
      <c r="H572" s="29"/>
      <c r="I572" s="51"/>
      <c r="J572" s="22"/>
      <c r="L572" s="5"/>
      <c r="M572" s="17"/>
      <c r="N572" s="117"/>
      <c r="S572" s="128"/>
      <c r="T572" s="129"/>
      <c r="U572" s="130"/>
      <c r="V572" s="131"/>
    </row>
    <row r="573" spans="1:22" s="6" customFormat="1" ht="16.5" x14ac:dyDescent="0.3">
      <c r="A573" s="14"/>
      <c r="B573" s="183" t="s">
        <v>63</v>
      </c>
      <c r="F573" s="136"/>
      <c r="G573" s="136"/>
      <c r="H573" s="29"/>
      <c r="I573" s="51"/>
      <c r="J573" s="22"/>
      <c r="L573" s="5"/>
      <c r="M573" s="17"/>
      <c r="N573" s="117"/>
      <c r="S573" s="128"/>
      <c r="T573" s="129"/>
      <c r="U573" s="130"/>
      <c r="V573" s="131"/>
    </row>
    <row r="574" spans="1:22" s="6" customFormat="1" ht="16.5" x14ac:dyDescent="0.3">
      <c r="A574" s="14"/>
      <c r="B574" s="135"/>
      <c r="F574" s="136"/>
      <c r="G574" s="136"/>
      <c r="H574" s="29"/>
      <c r="I574" s="51"/>
      <c r="J574" s="22"/>
      <c r="L574" s="5"/>
      <c r="M574" s="17"/>
      <c r="N574" s="117"/>
      <c r="S574" s="128"/>
      <c r="T574" s="129"/>
      <c r="U574" s="130"/>
      <c r="V574" s="131"/>
    </row>
    <row r="575" spans="1:22" s="6" customFormat="1" ht="16.5" x14ac:dyDescent="0.3">
      <c r="A575" s="14"/>
      <c r="B575" s="389" t="s">
        <v>3</v>
      </c>
      <c r="C575" s="390"/>
      <c r="D575" s="79" t="s">
        <v>315</v>
      </c>
      <c r="E575" s="390"/>
      <c r="F575" s="79" t="s">
        <v>4</v>
      </c>
      <c r="G575" s="389"/>
      <c r="H575" s="63" t="s">
        <v>5</v>
      </c>
      <c r="J575" s="43"/>
      <c r="L575" s="5"/>
      <c r="M575" s="17"/>
      <c r="N575" s="117"/>
      <c r="S575" s="128"/>
      <c r="T575" s="129"/>
      <c r="U575" s="130"/>
      <c r="V575" s="131"/>
    </row>
    <row r="576" spans="1:22" s="6" customFormat="1" ht="16.5" x14ac:dyDescent="0.3">
      <c r="A576" s="14"/>
      <c r="B576" s="384">
        <v>2</v>
      </c>
      <c r="C576" s="384" t="s">
        <v>6</v>
      </c>
      <c r="D576" s="384">
        <v>1.3</v>
      </c>
      <c r="E576" s="384" t="s">
        <v>7</v>
      </c>
      <c r="F576" s="401">
        <v>2</v>
      </c>
      <c r="G576" s="6" t="s">
        <v>488</v>
      </c>
      <c r="H576" s="384">
        <f>D576*F576*B576</f>
        <v>5.2</v>
      </c>
      <c r="J576" s="92"/>
      <c r="L576" s="5"/>
      <c r="M576" s="17"/>
      <c r="N576" s="117"/>
      <c r="S576" s="128"/>
      <c r="T576" s="129"/>
      <c r="U576" s="130"/>
      <c r="V576" s="131"/>
    </row>
    <row r="577" spans="1:22" s="6" customFormat="1" ht="16.5" x14ac:dyDescent="0.3">
      <c r="A577" s="14"/>
      <c r="B577" s="384">
        <v>2</v>
      </c>
      <c r="C577" s="384" t="s">
        <v>6</v>
      </c>
      <c r="D577" s="384">
        <v>0.9</v>
      </c>
      <c r="E577" s="384" t="s">
        <v>7</v>
      </c>
      <c r="F577" s="401">
        <v>8</v>
      </c>
      <c r="G577" s="6" t="s">
        <v>489</v>
      </c>
      <c r="H577" s="384">
        <f t="shared" ref="H577:H578" si="17">D577*F577*B577</f>
        <v>14.4</v>
      </c>
      <c r="J577" s="92"/>
      <c r="L577" s="5"/>
      <c r="M577" s="17"/>
      <c r="N577" s="117"/>
      <c r="S577" s="128"/>
      <c r="T577" s="129"/>
      <c r="U577" s="130"/>
      <c r="V577" s="131"/>
    </row>
    <row r="578" spans="1:22" s="6" customFormat="1" ht="16.5" x14ac:dyDescent="0.3">
      <c r="A578" s="14"/>
      <c r="B578" s="384">
        <v>1.5</v>
      </c>
      <c r="C578" s="384" t="s">
        <v>490</v>
      </c>
      <c r="D578" s="384">
        <v>0.7</v>
      </c>
      <c r="E578" s="384" t="s">
        <v>7</v>
      </c>
      <c r="F578" s="401">
        <v>6</v>
      </c>
      <c r="G578" s="6" t="s">
        <v>491</v>
      </c>
      <c r="H578" s="384">
        <f t="shared" si="17"/>
        <v>6.2999999999999989</v>
      </c>
      <c r="J578" s="92"/>
      <c r="L578" s="5"/>
      <c r="M578" s="17"/>
      <c r="N578" s="117"/>
      <c r="S578" s="128"/>
      <c r="T578" s="129"/>
      <c r="U578" s="130"/>
      <c r="V578" s="131"/>
    </row>
    <row r="579" spans="1:22" s="6" customFormat="1" ht="16.5" x14ac:dyDescent="0.3">
      <c r="A579" s="14"/>
      <c r="B579" s="135"/>
      <c r="F579" s="395"/>
      <c r="G579" s="173"/>
      <c r="H579" s="172">
        <f>SUM(H576:H578)</f>
        <v>25.9</v>
      </c>
      <c r="I579" s="173" t="s">
        <v>8</v>
      </c>
      <c r="J579" s="22"/>
      <c r="L579" s="5"/>
      <c r="M579" s="17"/>
      <c r="N579" s="117"/>
      <c r="S579" s="128"/>
      <c r="T579" s="129"/>
      <c r="U579" s="130"/>
      <c r="V579" s="131"/>
    </row>
    <row r="580" spans="1:22" s="6" customFormat="1" ht="16.5" x14ac:dyDescent="0.3">
      <c r="A580" s="14"/>
      <c r="B580" s="9" t="s">
        <v>9</v>
      </c>
      <c r="C580" s="138"/>
      <c r="D580" s="138">
        <f>H579</f>
        <v>25.9</v>
      </c>
      <c r="E580" s="86" t="s">
        <v>8</v>
      </c>
      <c r="F580" s="399"/>
      <c r="G580" s="397"/>
      <c r="H580" s="350"/>
      <c r="I580" s="351"/>
      <c r="J580" s="351"/>
      <c r="K580" s="377"/>
      <c r="L580" s="5"/>
      <c r="M580" s="17"/>
      <c r="N580" s="117"/>
      <c r="S580" s="128"/>
      <c r="T580" s="129"/>
      <c r="U580" s="130"/>
      <c r="V580" s="131"/>
    </row>
    <row r="581" spans="1:22" s="6" customFormat="1" ht="16.5" x14ac:dyDescent="0.3">
      <c r="A581" s="14"/>
      <c r="B581" s="135"/>
      <c r="F581" s="136"/>
      <c r="G581" s="136"/>
      <c r="H581" s="29"/>
      <c r="I581" s="51"/>
      <c r="J581" s="22"/>
      <c r="L581" s="5"/>
      <c r="M581" s="17"/>
      <c r="N581" s="117"/>
      <c r="S581" s="128"/>
      <c r="T581" s="129"/>
      <c r="U581" s="130"/>
      <c r="V581" s="131"/>
    </row>
    <row r="582" spans="1:22" s="6" customFormat="1" ht="16.5" x14ac:dyDescent="0.3">
      <c r="A582" s="348" t="s">
        <v>194</v>
      </c>
      <c r="B582" s="747" t="s">
        <v>496</v>
      </c>
      <c r="C582" s="747"/>
      <c r="D582" s="747"/>
      <c r="E582" s="747"/>
      <c r="F582" s="747"/>
      <c r="G582" s="747"/>
      <c r="H582" s="747"/>
      <c r="I582" s="747"/>
      <c r="J582" s="747"/>
      <c r="K582" s="747"/>
      <c r="L582" s="355"/>
      <c r="M582" s="356"/>
      <c r="N582" s="117"/>
      <c r="S582" s="128"/>
      <c r="T582" s="129"/>
      <c r="U582" s="130"/>
      <c r="V582" s="131"/>
    </row>
    <row r="583" spans="1:22" s="6" customFormat="1" ht="16.5" x14ac:dyDescent="0.3">
      <c r="A583" s="14"/>
      <c r="B583" s="135"/>
      <c r="F583" s="136"/>
      <c r="G583" s="136"/>
      <c r="H583" s="29"/>
      <c r="I583" s="51"/>
      <c r="J583" s="22"/>
      <c r="L583" s="5"/>
      <c r="M583" s="17"/>
      <c r="N583" s="117"/>
      <c r="S583" s="128"/>
      <c r="T583" s="129"/>
      <c r="U583" s="130"/>
      <c r="V583" s="131"/>
    </row>
    <row r="584" spans="1:22" s="6" customFormat="1" ht="16.5" x14ac:dyDescent="0.3">
      <c r="A584" s="14"/>
      <c r="B584" s="183" t="s">
        <v>63</v>
      </c>
      <c r="F584" s="136"/>
      <c r="G584" s="136"/>
      <c r="H584" s="29"/>
      <c r="I584" s="51"/>
      <c r="J584" s="22"/>
      <c r="L584" s="5"/>
      <c r="M584" s="17"/>
      <c r="N584" s="117"/>
      <c r="S584" s="128"/>
      <c r="T584" s="129"/>
      <c r="U584" s="130"/>
      <c r="V584" s="131"/>
    </row>
    <row r="585" spans="1:22" s="6" customFormat="1" ht="16.5" x14ac:dyDescent="0.3">
      <c r="A585" s="14"/>
      <c r="B585" s="135"/>
      <c r="F585" s="136"/>
      <c r="G585" s="136"/>
      <c r="H585" s="29"/>
      <c r="I585" s="51"/>
      <c r="J585" s="22"/>
      <c r="L585" s="5"/>
      <c r="M585" s="17"/>
      <c r="N585" s="117"/>
      <c r="S585" s="128"/>
      <c r="T585" s="129"/>
      <c r="U585" s="130"/>
      <c r="V585" s="131"/>
    </row>
    <row r="586" spans="1:22" s="6" customFormat="1" ht="16.5" x14ac:dyDescent="0.3">
      <c r="A586" s="14"/>
      <c r="B586" s="389" t="s">
        <v>3</v>
      </c>
      <c r="C586" s="390"/>
      <c r="D586" s="79" t="s">
        <v>11</v>
      </c>
      <c r="E586" s="390"/>
      <c r="F586" s="79" t="s">
        <v>4</v>
      </c>
      <c r="G586" s="389"/>
      <c r="H586" s="63" t="s">
        <v>5</v>
      </c>
      <c r="J586" s="43"/>
      <c r="L586" s="5"/>
      <c r="M586" s="17"/>
      <c r="N586" s="117"/>
      <c r="S586" s="128"/>
      <c r="T586" s="129"/>
      <c r="U586" s="130"/>
      <c r="V586" s="131"/>
    </row>
    <row r="587" spans="1:22" s="6" customFormat="1" ht="16.5" x14ac:dyDescent="0.3">
      <c r="A587" s="14"/>
      <c r="B587" s="384">
        <v>1.6</v>
      </c>
      <c r="C587" s="384" t="s">
        <v>6</v>
      </c>
      <c r="D587" s="384">
        <v>2.5</v>
      </c>
      <c r="E587" s="384" t="s">
        <v>7</v>
      </c>
      <c r="F587" s="401">
        <v>1</v>
      </c>
      <c r="G587" s="6" t="s">
        <v>497</v>
      </c>
      <c r="H587" s="384">
        <f>D587*F587*B587</f>
        <v>4</v>
      </c>
      <c r="J587" s="92"/>
      <c r="L587" s="5"/>
      <c r="M587" s="17"/>
      <c r="N587" s="117"/>
      <c r="S587" s="128"/>
      <c r="T587" s="129"/>
      <c r="U587" s="130"/>
      <c r="V587" s="131"/>
    </row>
    <row r="588" spans="1:22" s="6" customFormat="1" ht="16.5" x14ac:dyDescent="0.3">
      <c r="A588" s="14"/>
      <c r="B588" s="384">
        <v>1.2</v>
      </c>
      <c r="C588" s="384" t="s">
        <v>6</v>
      </c>
      <c r="D588" s="384">
        <v>2.1</v>
      </c>
      <c r="E588" s="384" t="s">
        <v>7</v>
      </c>
      <c r="F588" s="401">
        <v>1</v>
      </c>
      <c r="G588" s="6" t="s">
        <v>498</v>
      </c>
      <c r="H588" s="384">
        <f t="shared" ref="H588" si="18">D588*F588*B588</f>
        <v>2.52</v>
      </c>
      <c r="J588" s="92"/>
      <c r="L588" s="5"/>
      <c r="M588" s="17"/>
      <c r="N588" s="117"/>
      <c r="S588" s="128"/>
      <c r="T588" s="129"/>
      <c r="U588" s="130"/>
      <c r="V588" s="131"/>
    </row>
    <row r="589" spans="1:22" s="6" customFormat="1" ht="16.5" x14ac:dyDescent="0.3">
      <c r="A589" s="14"/>
      <c r="B589" s="135"/>
      <c r="F589" s="395"/>
      <c r="G589" s="173"/>
      <c r="H589" s="172">
        <f>SUM(H587:H588)</f>
        <v>6.52</v>
      </c>
      <c r="I589" s="173" t="s">
        <v>8</v>
      </c>
      <c r="J589" s="22"/>
      <c r="L589" s="5"/>
      <c r="M589" s="17"/>
      <c r="N589" s="117"/>
      <c r="S589" s="128"/>
      <c r="T589" s="129"/>
      <c r="U589" s="130"/>
      <c r="V589" s="131"/>
    </row>
    <row r="590" spans="1:22" s="6" customFormat="1" ht="16.5" x14ac:dyDescent="0.3">
      <c r="A590" s="14"/>
      <c r="B590" s="9" t="s">
        <v>9</v>
      </c>
      <c r="C590" s="138"/>
      <c r="D590" s="138">
        <f>H589</f>
        <v>6.52</v>
      </c>
      <c r="E590" s="86" t="s">
        <v>8</v>
      </c>
      <c r="F590" s="399"/>
      <c r="G590" s="397"/>
      <c r="H590" s="350"/>
      <c r="I590" s="351"/>
      <c r="J590" s="351"/>
      <c r="K590" s="377"/>
      <c r="L590" s="5"/>
      <c r="M590" s="17"/>
      <c r="N590" s="117"/>
      <c r="S590" s="128"/>
      <c r="T590" s="129"/>
      <c r="U590" s="130"/>
      <c r="V590" s="131"/>
    </row>
    <row r="591" spans="1:22" s="6" customFormat="1" ht="16.5" x14ac:dyDescent="0.3">
      <c r="A591" s="14"/>
      <c r="B591" s="135"/>
      <c r="F591" s="136"/>
      <c r="G591" s="136"/>
      <c r="H591" s="29"/>
      <c r="I591" s="51"/>
      <c r="J591" s="22"/>
      <c r="L591" s="5"/>
      <c r="M591" s="17"/>
      <c r="N591" s="117"/>
      <c r="S591" s="128"/>
      <c r="T591" s="129"/>
      <c r="U591" s="130"/>
      <c r="V591" s="131"/>
    </row>
    <row r="592" spans="1:22" s="6" customFormat="1" ht="33" customHeight="1" x14ac:dyDescent="0.3">
      <c r="A592" s="14" t="s">
        <v>195</v>
      </c>
      <c r="B592" s="733" t="str">
        <f>'[20]PLANILHA ORÇAM.'!D108</f>
        <v>Peitoril em marmore branco, largura de 15cm, assentado com argamassa traco 1:4 (cimento e areia media), preparo manual da argamassa</v>
      </c>
      <c r="C592" s="733"/>
      <c r="D592" s="733"/>
      <c r="E592" s="733"/>
      <c r="F592" s="733"/>
      <c r="G592" s="733"/>
      <c r="H592" s="733"/>
      <c r="I592" s="733"/>
      <c r="J592" s="733"/>
      <c r="K592" s="733"/>
      <c r="L592" s="733"/>
      <c r="M592" s="733"/>
      <c r="N592" s="221"/>
      <c r="O592" s="19"/>
    </row>
    <row r="593" spans="1:15" s="6" customFormat="1" ht="16.5" x14ac:dyDescent="0.3">
      <c r="A593" s="14"/>
      <c r="B593" s="166" t="s">
        <v>3</v>
      </c>
      <c r="C593" s="44"/>
      <c r="D593" s="166" t="s">
        <v>65</v>
      </c>
      <c r="E593" s="166"/>
      <c r="F593" s="40" t="s">
        <v>59</v>
      </c>
      <c r="G593" s="219"/>
      <c r="I593" s="51"/>
      <c r="J593" s="22"/>
      <c r="L593" s="5"/>
      <c r="M593" s="17"/>
      <c r="N593" s="221"/>
      <c r="O593" s="19"/>
    </row>
    <row r="594" spans="1:15" s="6" customFormat="1" ht="16.5" x14ac:dyDescent="0.3">
      <c r="A594" s="14"/>
      <c r="B594" s="202">
        <v>2</v>
      </c>
      <c r="C594" s="37" t="s">
        <v>6</v>
      </c>
      <c r="D594" s="38">
        <v>2</v>
      </c>
      <c r="E594" s="38" t="s">
        <v>7</v>
      </c>
      <c r="F594" s="220">
        <f>B594*D594</f>
        <v>4</v>
      </c>
      <c r="G594" s="92" t="s">
        <v>57</v>
      </c>
      <c r="I594" s="51"/>
      <c r="J594" s="22"/>
      <c r="L594" s="5"/>
      <c r="M594" s="17"/>
      <c r="N594" s="221"/>
      <c r="O594" s="19"/>
    </row>
    <row r="595" spans="1:15" s="6" customFormat="1" ht="16.5" x14ac:dyDescent="0.3">
      <c r="A595" s="14"/>
      <c r="B595" s="202">
        <v>2</v>
      </c>
      <c r="C595" s="385" t="s">
        <v>6</v>
      </c>
      <c r="D595" s="38">
        <v>8</v>
      </c>
      <c r="E595" s="38" t="s">
        <v>7</v>
      </c>
      <c r="F595" s="220">
        <f>B595*D595</f>
        <v>16</v>
      </c>
      <c r="G595" s="92" t="s">
        <v>57</v>
      </c>
      <c r="I595" s="51"/>
      <c r="J595" s="22"/>
      <c r="L595" s="5"/>
      <c r="M595" s="17"/>
      <c r="N595" s="221"/>
      <c r="O595" s="19"/>
    </row>
    <row r="596" spans="1:15" s="6" customFormat="1" ht="16.5" x14ac:dyDescent="0.3">
      <c r="A596" s="14"/>
      <c r="B596" s="202">
        <v>1.5</v>
      </c>
      <c r="C596" s="385" t="s">
        <v>6</v>
      </c>
      <c r="D596" s="38">
        <v>6</v>
      </c>
      <c r="E596" s="38" t="s">
        <v>7</v>
      </c>
      <c r="F596" s="220">
        <f>B596*D596</f>
        <v>9</v>
      </c>
      <c r="G596" s="92" t="s">
        <v>57</v>
      </c>
      <c r="I596" s="51"/>
      <c r="J596" s="22"/>
      <c r="L596" s="5"/>
      <c r="M596" s="17"/>
      <c r="N596" s="221"/>
      <c r="O596" s="19"/>
    </row>
    <row r="597" spans="1:15" s="6" customFormat="1" ht="16.5" x14ac:dyDescent="0.3">
      <c r="A597" s="14"/>
      <c r="C597" s="44"/>
      <c r="D597" s="166"/>
      <c r="E597" s="166"/>
      <c r="F597" s="40"/>
      <c r="G597" s="219"/>
      <c r="I597" s="51"/>
      <c r="J597" s="22"/>
      <c r="L597" s="5"/>
      <c r="M597" s="17"/>
      <c r="N597" s="221"/>
      <c r="O597" s="19"/>
    </row>
    <row r="598" spans="1:15" s="22" customFormat="1" ht="16.5" x14ac:dyDescent="0.3">
      <c r="A598" s="14"/>
      <c r="B598" s="9" t="s">
        <v>9</v>
      </c>
      <c r="C598" s="138" t="s">
        <v>7</v>
      </c>
      <c r="D598" s="138">
        <f>F594+F595+F596</f>
        <v>29</v>
      </c>
      <c r="E598" s="86" t="s">
        <v>57</v>
      </c>
      <c r="F598" s="40"/>
      <c r="G598" s="219"/>
      <c r="H598" s="6"/>
      <c r="I598" s="51"/>
      <c r="K598" s="6"/>
      <c r="L598" s="5"/>
      <c r="M598" s="17"/>
      <c r="N598" s="225"/>
      <c r="O598" s="33"/>
    </row>
    <row r="599" spans="1:15" s="22" customFormat="1" ht="16.5" x14ac:dyDescent="0.3">
      <c r="A599" s="14"/>
      <c r="B599" s="135"/>
      <c r="C599" s="6"/>
      <c r="D599" s="41"/>
      <c r="E599" s="41"/>
      <c r="F599" s="197"/>
      <c r="G599" s="197"/>
      <c r="H599" s="29"/>
      <c r="I599" s="51"/>
      <c r="K599" s="6"/>
      <c r="L599" s="5"/>
      <c r="M599" s="17"/>
      <c r="N599" s="225"/>
      <c r="O599" s="33"/>
    </row>
    <row r="600" spans="1:15" s="6" customFormat="1" ht="16.5" x14ac:dyDescent="0.3">
      <c r="A600" s="216" t="str">
        <f>'[20]PLANILHA ORÇAM.'!A111</f>
        <v>11.0</v>
      </c>
      <c r="B600" s="137" t="str">
        <f>'[20]PLANILHA ORÇAM.'!B111:H111</f>
        <v>PINTURA</v>
      </c>
      <c r="C600" s="133"/>
      <c r="D600" s="217"/>
      <c r="E600" s="218"/>
      <c r="F600" s="218"/>
      <c r="G600" s="133"/>
      <c r="H600" s="85"/>
      <c r="I600" s="137"/>
      <c r="J600" s="137"/>
      <c r="K600" s="71"/>
      <c r="L600" s="71"/>
      <c r="M600" s="72"/>
      <c r="N600" s="221"/>
      <c r="O600" s="19"/>
    </row>
    <row r="601" spans="1:15" s="6" customFormat="1" ht="16.5" x14ac:dyDescent="0.3">
      <c r="A601" s="53"/>
      <c r="B601" s="40"/>
      <c r="C601" s="197"/>
      <c r="D601" s="222"/>
      <c r="E601" s="223"/>
      <c r="F601" s="223"/>
      <c r="G601" s="197"/>
      <c r="H601" s="53"/>
      <c r="I601" s="40"/>
      <c r="J601" s="40"/>
      <c r="K601" s="43"/>
      <c r="L601" s="43"/>
      <c r="M601" s="44"/>
      <c r="N601" s="221"/>
      <c r="O601" s="19"/>
    </row>
    <row r="602" spans="1:15" s="6" customFormat="1" ht="16.5" x14ac:dyDescent="0.3">
      <c r="A602" s="155" t="str">
        <f>'[20]PLANILHA ORÇAM.'!A112</f>
        <v>11.1</v>
      </c>
      <c r="B602" s="55" t="str">
        <f>'[20]PLANILHA ORÇAM.'!D112</f>
        <v>Aplicação e lixamento de massa látex em paredes, duas demãos. af_06/2014</v>
      </c>
      <c r="C602" s="99"/>
      <c r="D602" s="185"/>
      <c r="E602" s="224"/>
      <c r="F602" s="224"/>
      <c r="G602" s="99"/>
      <c r="H602" s="155"/>
      <c r="I602" s="55"/>
      <c r="J602" s="55"/>
      <c r="K602" s="30"/>
      <c r="L602" s="30"/>
      <c r="M602" s="31"/>
      <c r="N602" s="221"/>
      <c r="O602" s="19"/>
    </row>
    <row r="603" spans="1:15" s="6" customFormat="1" ht="16.5" x14ac:dyDescent="0.3">
      <c r="A603" s="53"/>
      <c r="B603" s="40"/>
      <c r="C603" s="197"/>
      <c r="D603" s="222"/>
      <c r="E603" s="223"/>
      <c r="F603" s="223"/>
      <c r="G603" s="197"/>
      <c r="H603" s="53"/>
      <c r="I603" s="40"/>
      <c r="J603" s="40"/>
      <c r="K603" s="43"/>
      <c r="L603" s="43"/>
      <c r="M603" s="44"/>
      <c r="N603" s="221"/>
      <c r="O603" s="19"/>
    </row>
    <row r="604" spans="1:15" s="6" customFormat="1" ht="16.5" x14ac:dyDescent="0.3">
      <c r="A604" s="53"/>
      <c r="B604" s="212" t="s">
        <v>62</v>
      </c>
      <c r="C604" s="213"/>
      <c r="D604" s="213"/>
      <c r="E604" s="223"/>
      <c r="F604" s="223"/>
      <c r="G604" s="197"/>
      <c r="H604" s="53"/>
      <c r="I604" s="40"/>
      <c r="J604" s="40"/>
      <c r="K604" s="43"/>
      <c r="L604" s="43"/>
      <c r="M604" s="44"/>
      <c r="N604" s="221"/>
      <c r="O604" s="19"/>
    </row>
    <row r="605" spans="1:15" s="6" customFormat="1" ht="16.5" x14ac:dyDescent="0.3">
      <c r="A605" s="53"/>
      <c r="B605" s="40"/>
      <c r="C605" s="197"/>
      <c r="D605" s="222"/>
      <c r="E605" s="223"/>
      <c r="F605" s="223"/>
      <c r="G605" s="197"/>
      <c r="H605" s="53"/>
      <c r="I605" s="40"/>
      <c r="J605" s="40"/>
      <c r="K605" s="43"/>
      <c r="L605" s="43"/>
      <c r="M605" s="44"/>
      <c r="N605" s="221"/>
      <c r="O605" s="19"/>
    </row>
    <row r="606" spans="1:15" s="22" customFormat="1" ht="16.5" x14ac:dyDescent="0.3">
      <c r="A606" s="53"/>
      <c r="B606" s="9" t="s">
        <v>9</v>
      </c>
      <c r="C606" s="138" t="s">
        <v>7</v>
      </c>
      <c r="D606" s="138">
        <f>D513</f>
        <v>370.46879999999999</v>
      </c>
      <c r="E606" s="86" t="s">
        <v>8</v>
      </c>
      <c r="F606" s="6"/>
      <c r="G606" s="197"/>
      <c r="H606" s="53"/>
      <c r="I606" s="40"/>
      <c r="J606" s="40"/>
      <c r="K606" s="43"/>
      <c r="L606" s="43"/>
      <c r="M606" s="44"/>
      <c r="N606" s="225"/>
      <c r="O606" s="33"/>
    </row>
    <row r="607" spans="1:15" s="6" customFormat="1" ht="16.5" x14ac:dyDescent="0.3">
      <c r="A607" s="53"/>
      <c r="B607" s="40"/>
      <c r="C607" s="44"/>
      <c r="D607" s="166"/>
      <c r="E607" s="166"/>
      <c r="F607" s="40"/>
      <c r="G607" s="197"/>
      <c r="H607" s="53"/>
      <c r="I607" s="40"/>
      <c r="J607" s="40"/>
      <c r="K607" s="43"/>
      <c r="L607" s="43"/>
      <c r="M607" s="44"/>
      <c r="N607" s="221"/>
      <c r="O607" s="19"/>
    </row>
    <row r="608" spans="1:15" s="6" customFormat="1" ht="16.5" x14ac:dyDescent="0.3">
      <c r="A608" s="155" t="s">
        <v>400</v>
      </c>
      <c r="B608" s="55" t="str">
        <f>'PLANILHA ORÇAM.'!D91</f>
        <v>Aplicação manual de pintura com tinta látex acrílica em paredes, duas demãos. af_06/2014</v>
      </c>
      <c r="C608" s="20"/>
      <c r="D608" s="39"/>
      <c r="E608" s="39"/>
      <c r="F608" s="55"/>
      <c r="G608" s="99"/>
      <c r="H608" s="155"/>
      <c r="I608" s="55"/>
      <c r="J608" s="55"/>
      <c r="K608" s="30"/>
      <c r="L608" s="30"/>
      <c r="M608" s="20"/>
    </row>
    <row r="609" spans="1:22" s="6" customFormat="1" ht="16.5" x14ac:dyDescent="0.3">
      <c r="A609" s="155"/>
      <c r="B609" s="55"/>
      <c r="C609" s="20"/>
      <c r="D609" s="39"/>
      <c r="E609" s="39"/>
      <c r="F609" s="55"/>
      <c r="G609" s="99"/>
      <c r="H609" s="155"/>
      <c r="I609" s="55"/>
      <c r="J609" s="55"/>
      <c r="K609" s="30"/>
      <c r="L609" s="30"/>
      <c r="M609" s="20"/>
    </row>
    <row r="610" spans="1:22" s="6" customFormat="1" ht="16.5" x14ac:dyDescent="0.3">
      <c r="A610" s="53"/>
      <c r="B610" s="212" t="s">
        <v>66</v>
      </c>
      <c r="C610" s="213"/>
      <c r="D610" s="213"/>
      <c r="E610" s="166"/>
      <c r="F610" s="40"/>
      <c r="G610" s="197"/>
      <c r="H610" s="53"/>
      <c r="I610" s="40"/>
      <c r="J610" s="40"/>
      <c r="K610" s="43"/>
      <c r="L610" s="43"/>
      <c r="M610" s="44"/>
      <c r="N610" s="117"/>
      <c r="S610" s="128"/>
      <c r="T610" s="129"/>
      <c r="U610" s="130"/>
      <c r="V610" s="131"/>
    </row>
    <row r="611" spans="1:22" s="6" customFormat="1" ht="16.5" x14ac:dyDescent="0.3">
      <c r="A611" s="53"/>
      <c r="B611" s="40"/>
      <c r="C611" s="44"/>
      <c r="D611" s="166"/>
      <c r="E611" s="166"/>
      <c r="F611" s="40"/>
      <c r="G611" s="197"/>
      <c r="H611" s="53"/>
      <c r="I611" s="40"/>
      <c r="J611" s="40"/>
      <c r="K611" s="43"/>
      <c r="L611" s="43"/>
      <c r="M611" s="44"/>
      <c r="N611" s="117"/>
      <c r="S611" s="128"/>
      <c r="T611" s="129"/>
      <c r="U611" s="130"/>
      <c r="V611" s="131"/>
    </row>
    <row r="612" spans="1:22" s="6" customFormat="1" ht="16.5" x14ac:dyDescent="0.3">
      <c r="A612" s="53"/>
      <c r="B612" s="9" t="s">
        <v>9</v>
      </c>
      <c r="C612" s="138" t="s">
        <v>7</v>
      </c>
      <c r="D612" s="138">
        <f>D522</f>
        <v>370.46879999999999</v>
      </c>
      <c r="E612" s="86" t="str">
        <f>'[20]PLANILHA ORÇAM.'!E116</f>
        <v xml:space="preserve">m²    </v>
      </c>
      <c r="G612" s="197"/>
      <c r="H612" s="53"/>
      <c r="I612" s="40"/>
      <c r="J612" s="40"/>
      <c r="K612" s="43"/>
      <c r="L612" s="43"/>
      <c r="M612" s="44"/>
      <c r="N612" s="117"/>
      <c r="S612" s="128"/>
      <c r="T612" s="129"/>
      <c r="U612" s="130"/>
      <c r="V612" s="131"/>
    </row>
    <row r="613" spans="1:22" s="6" customFormat="1" ht="16.5" x14ac:dyDescent="0.3">
      <c r="A613" s="353"/>
      <c r="B613" s="368"/>
      <c r="C613" s="362"/>
      <c r="D613" s="362"/>
      <c r="E613" s="351"/>
      <c r="F613" s="352"/>
      <c r="G613" s="400"/>
      <c r="H613" s="353"/>
      <c r="I613" s="354"/>
      <c r="J613" s="354"/>
      <c r="K613" s="355"/>
      <c r="L613" s="355"/>
      <c r="M613" s="356"/>
      <c r="N613" s="117"/>
      <c r="S613" s="128"/>
      <c r="T613" s="129"/>
      <c r="U613" s="130"/>
      <c r="V613" s="131"/>
    </row>
    <row r="614" spans="1:22" s="6" customFormat="1" ht="16.5" x14ac:dyDescent="0.3">
      <c r="A614" s="155" t="s">
        <v>202</v>
      </c>
      <c r="B614" s="436" t="str">
        <f>'PLANILHA ORÇAM.'!D92</f>
        <v xml:space="preserve">Aplicação e lixamento de massa látex em teto, duas demãos </v>
      </c>
      <c r="C614" s="20"/>
      <c r="D614" s="39"/>
      <c r="E614" s="39"/>
      <c r="F614" s="436"/>
      <c r="G614" s="99"/>
      <c r="H614" s="155"/>
      <c r="I614" s="436"/>
      <c r="J614" s="436"/>
      <c r="K614" s="30"/>
      <c r="L614" s="30"/>
      <c r="M614" s="20"/>
      <c r="N614" s="117"/>
      <c r="S614" s="128"/>
      <c r="T614" s="129"/>
      <c r="U614" s="130"/>
      <c r="V614" s="131"/>
    </row>
    <row r="615" spans="1:22" s="6" customFormat="1" ht="16.5" x14ac:dyDescent="0.3">
      <c r="A615" s="155"/>
      <c r="B615" s="436"/>
      <c r="C615" s="20"/>
      <c r="D615" s="39"/>
      <c r="E615" s="39"/>
      <c r="F615" s="436"/>
      <c r="G615" s="99"/>
      <c r="H615" s="155"/>
      <c r="I615" s="436"/>
      <c r="J615" s="436"/>
      <c r="K615" s="30"/>
      <c r="L615" s="30"/>
      <c r="M615" s="20"/>
      <c r="N615" s="117"/>
      <c r="S615" s="128"/>
      <c r="T615" s="129"/>
      <c r="U615" s="130"/>
      <c r="V615" s="131"/>
    </row>
    <row r="616" spans="1:22" s="6" customFormat="1" ht="16.5" x14ac:dyDescent="0.3">
      <c r="A616" s="53"/>
      <c r="B616" s="212" t="s">
        <v>548</v>
      </c>
      <c r="C616" s="213"/>
      <c r="D616" s="213"/>
      <c r="E616" s="166"/>
      <c r="F616" s="40"/>
      <c r="G616" s="197"/>
      <c r="H616" s="53"/>
      <c r="I616" s="40"/>
      <c r="J616" s="40"/>
      <c r="K616" s="43"/>
      <c r="L616" s="43"/>
      <c r="M616" s="437"/>
      <c r="N616" s="117"/>
      <c r="S616" s="128"/>
      <c r="T616" s="129"/>
      <c r="U616" s="130"/>
      <c r="V616" s="131"/>
    </row>
    <row r="617" spans="1:22" s="6" customFormat="1" ht="16.5" x14ac:dyDescent="0.3">
      <c r="A617" s="53"/>
      <c r="B617" s="40"/>
      <c r="C617" s="437"/>
      <c r="D617" s="166"/>
      <c r="E617" s="166"/>
      <c r="F617" s="40"/>
      <c r="G617" s="197"/>
      <c r="H617" s="53"/>
      <c r="I617" s="40"/>
      <c r="J617" s="40"/>
      <c r="K617" s="43"/>
      <c r="L617" s="43"/>
      <c r="M617" s="437"/>
      <c r="N617" s="117"/>
      <c r="S617" s="128"/>
      <c r="T617" s="129"/>
      <c r="U617" s="130"/>
      <c r="V617" s="131"/>
    </row>
    <row r="618" spans="1:22" s="6" customFormat="1" ht="16.5" x14ac:dyDescent="0.3">
      <c r="A618" s="53"/>
      <c r="B618" s="9" t="s">
        <v>9</v>
      </c>
      <c r="C618" s="138" t="s">
        <v>7</v>
      </c>
      <c r="D618" s="138">
        <f>D446</f>
        <v>95</v>
      </c>
      <c r="E618" s="86" t="s">
        <v>8</v>
      </c>
      <c r="G618" s="197"/>
      <c r="H618" s="53"/>
      <c r="I618" s="40"/>
      <c r="J618" s="40"/>
      <c r="K618" s="43"/>
      <c r="L618" s="43"/>
      <c r="M618" s="437"/>
      <c r="N618" s="117"/>
      <c r="S618" s="128"/>
      <c r="T618" s="129"/>
      <c r="U618" s="130"/>
      <c r="V618" s="131"/>
    </row>
    <row r="619" spans="1:22" s="6" customFormat="1" ht="16.5" x14ac:dyDescent="0.3">
      <c r="A619" s="353"/>
      <c r="B619" s="368"/>
      <c r="C619" s="362"/>
      <c r="D619" s="362"/>
      <c r="E619" s="351"/>
      <c r="F619" s="352"/>
      <c r="G619" s="400"/>
      <c r="H619" s="353"/>
      <c r="I619" s="354"/>
      <c r="J619" s="354"/>
      <c r="K619" s="355"/>
      <c r="L619" s="355"/>
      <c r="M619" s="356"/>
      <c r="N619" s="117"/>
      <c r="S619" s="128"/>
      <c r="T619" s="129"/>
      <c r="U619" s="130"/>
      <c r="V619" s="131"/>
    </row>
    <row r="620" spans="1:22" s="6" customFormat="1" ht="16.5" x14ac:dyDescent="0.3">
      <c r="A620" s="155" t="s">
        <v>545</v>
      </c>
      <c r="B620" s="436" t="str">
        <f>'PLANILHA ORÇAM.'!D93</f>
        <v xml:space="preserve">Aplicação manual de pintura com tinta látex pva em teto, duas demãos </v>
      </c>
      <c r="C620" s="20"/>
      <c r="D620" s="39"/>
      <c r="E620" s="39"/>
      <c r="F620" s="436"/>
      <c r="G620" s="99"/>
      <c r="H620" s="155"/>
      <c r="I620" s="436"/>
      <c r="J620" s="436"/>
      <c r="K620" s="30"/>
      <c r="L620" s="30"/>
      <c r="M620" s="20"/>
      <c r="N620" s="117"/>
      <c r="S620" s="128"/>
      <c r="T620" s="129"/>
      <c r="U620" s="130"/>
      <c r="V620" s="131"/>
    </row>
    <row r="621" spans="1:22" s="6" customFormat="1" ht="16.5" x14ac:dyDescent="0.3">
      <c r="A621" s="155"/>
      <c r="B621" s="436"/>
      <c r="C621" s="20"/>
      <c r="D621" s="39"/>
      <c r="E621" s="39"/>
      <c r="F621" s="436"/>
      <c r="G621" s="99"/>
      <c r="H621" s="155"/>
      <c r="I621" s="436"/>
      <c r="J621" s="436"/>
      <c r="K621" s="30"/>
      <c r="L621" s="30"/>
      <c r="M621" s="20"/>
      <c r="N621" s="117"/>
      <c r="S621" s="128"/>
      <c r="T621" s="129"/>
      <c r="U621" s="130"/>
      <c r="V621" s="131"/>
    </row>
    <row r="622" spans="1:22" s="6" customFormat="1" ht="16.5" x14ac:dyDescent="0.3">
      <c r="A622" s="53"/>
      <c r="B622" s="212" t="s">
        <v>66</v>
      </c>
      <c r="C622" s="213"/>
      <c r="D622" s="213"/>
      <c r="E622" s="166"/>
      <c r="F622" s="40"/>
      <c r="G622" s="197"/>
      <c r="H622" s="53"/>
      <c r="I622" s="40"/>
      <c r="J622" s="40"/>
      <c r="K622" s="43"/>
      <c r="L622" s="43"/>
      <c r="M622" s="437"/>
      <c r="N622" s="117"/>
      <c r="S622" s="128"/>
      <c r="T622" s="129"/>
      <c r="U622" s="130"/>
      <c r="V622" s="131"/>
    </row>
    <row r="623" spans="1:22" s="6" customFormat="1" ht="16.5" x14ac:dyDescent="0.3">
      <c r="A623" s="53"/>
      <c r="B623" s="40"/>
      <c r="C623" s="437"/>
      <c r="D623" s="166"/>
      <c r="E623" s="166"/>
      <c r="F623" s="40"/>
      <c r="G623" s="197"/>
      <c r="H623" s="53"/>
      <c r="I623" s="40"/>
      <c r="J623" s="40"/>
      <c r="K623" s="43"/>
      <c r="L623" s="43"/>
      <c r="M623" s="437"/>
      <c r="N623" s="117"/>
      <c r="S623" s="128"/>
      <c r="T623" s="129"/>
      <c r="U623" s="130"/>
      <c r="V623" s="131"/>
    </row>
    <row r="624" spans="1:22" s="6" customFormat="1" ht="16.5" x14ac:dyDescent="0.3">
      <c r="A624" s="53"/>
      <c r="B624" s="9" t="s">
        <v>9</v>
      </c>
      <c r="C624" s="138" t="s">
        <v>7</v>
      </c>
      <c r="D624" s="138">
        <f>D618</f>
        <v>95</v>
      </c>
      <c r="E624" s="86" t="s">
        <v>8</v>
      </c>
      <c r="G624" s="197"/>
      <c r="H624" s="53"/>
      <c r="I624" s="40"/>
      <c r="J624" s="40"/>
      <c r="K624" s="43"/>
      <c r="L624" s="43"/>
      <c r="M624" s="437"/>
      <c r="N624" s="117"/>
      <c r="S624" s="128"/>
      <c r="T624" s="129"/>
      <c r="U624" s="130"/>
      <c r="V624" s="131"/>
    </row>
    <row r="625" spans="1:22" s="6" customFormat="1" ht="16.5" x14ac:dyDescent="0.3">
      <c r="A625" s="353"/>
      <c r="B625" s="368"/>
      <c r="C625" s="362"/>
      <c r="D625" s="362"/>
      <c r="E625" s="351"/>
      <c r="F625" s="352"/>
      <c r="G625" s="400"/>
      <c r="H625" s="353"/>
      <c r="I625" s="354"/>
      <c r="J625" s="354"/>
      <c r="K625" s="355"/>
      <c r="L625" s="355"/>
      <c r="M625" s="356"/>
      <c r="N625" s="117"/>
      <c r="S625" s="128"/>
      <c r="T625" s="129"/>
      <c r="U625" s="130"/>
      <c r="V625" s="131"/>
    </row>
    <row r="626" spans="1:22" s="6" customFormat="1" ht="16.5" x14ac:dyDescent="0.3">
      <c r="A626" s="216" t="str">
        <f>'[20]PLANILHA ORÇAM.'!A118</f>
        <v>12.0</v>
      </c>
      <c r="B626" s="137" t="str">
        <f>'[20]PLANILHA ORÇAM.'!B118:H118</f>
        <v xml:space="preserve">INSTALAÇÕES HIDROSSANITÁRIAS      </v>
      </c>
      <c r="C626" s="133"/>
      <c r="D626" s="217"/>
      <c r="E626" s="218"/>
      <c r="F626" s="218"/>
      <c r="G626" s="133"/>
      <c r="H626" s="85"/>
      <c r="I626" s="137"/>
      <c r="J626" s="137"/>
      <c r="K626" s="71"/>
      <c r="L626" s="71"/>
      <c r="M626" s="72"/>
      <c r="N626" s="221"/>
      <c r="O626" s="19"/>
    </row>
    <row r="627" spans="1:22" s="6" customFormat="1" ht="17.25" customHeight="1" x14ac:dyDescent="0.3">
      <c r="A627" s="53"/>
      <c r="B627" s="40"/>
      <c r="C627" s="197"/>
      <c r="D627" s="222"/>
      <c r="E627" s="223"/>
      <c r="F627" s="223"/>
      <c r="G627" s="197"/>
      <c r="H627" s="53"/>
      <c r="I627" s="40"/>
      <c r="J627" s="40"/>
      <c r="K627" s="43"/>
      <c r="L627" s="43"/>
      <c r="M627" s="44"/>
      <c r="N627" s="221"/>
      <c r="O627" s="19"/>
    </row>
    <row r="628" spans="1:22" s="6" customFormat="1" ht="17.25" customHeight="1" x14ac:dyDescent="0.3">
      <c r="A628" s="230" t="s">
        <v>208</v>
      </c>
      <c r="B628" s="5" t="s">
        <v>371</v>
      </c>
      <c r="C628" s="5"/>
      <c r="D628" s="5"/>
      <c r="E628" s="14"/>
      <c r="F628" s="5"/>
      <c r="G628" s="5"/>
      <c r="H628" s="5"/>
      <c r="I628" s="5"/>
      <c r="J628" s="5"/>
      <c r="K628" s="5"/>
      <c r="L628" s="5"/>
      <c r="M628" s="231"/>
      <c r="N628" s="221"/>
      <c r="O628" s="19"/>
    </row>
    <row r="629" spans="1:22" s="6" customFormat="1" ht="17.25" customHeight="1" x14ac:dyDescent="0.3">
      <c r="A629" s="230"/>
      <c r="B629" s="24" t="s">
        <v>372</v>
      </c>
      <c r="C629" s="5"/>
      <c r="D629" s="5"/>
      <c r="E629" s="14"/>
      <c r="F629" s="5"/>
      <c r="G629" s="5"/>
      <c r="H629" s="5"/>
      <c r="I629" s="5"/>
      <c r="J629" s="5"/>
      <c r="K629" s="5"/>
      <c r="L629" s="5"/>
      <c r="M629" s="231"/>
      <c r="N629" s="221"/>
      <c r="O629" s="19"/>
    </row>
    <row r="630" spans="1:22" s="6" customFormat="1" ht="17.25" customHeight="1" x14ac:dyDescent="0.3">
      <c r="A630" s="230"/>
      <c r="B630" s="24"/>
      <c r="C630" s="5"/>
      <c r="D630" s="5"/>
      <c r="E630" s="14"/>
      <c r="F630" s="5"/>
      <c r="G630" s="5"/>
      <c r="H630" s="5"/>
      <c r="I630" s="5"/>
      <c r="J630" s="5"/>
      <c r="K630" s="5"/>
      <c r="L630" s="5"/>
      <c r="M630" s="231"/>
      <c r="N630" s="221"/>
      <c r="O630" s="19"/>
    </row>
    <row r="631" spans="1:22" s="6" customFormat="1" ht="17.25" customHeight="1" x14ac:dyDescent="0.3">
      <c r="A631" s="230"/>
      <c r="B631" s="9" t="s">
        <v>67</v>
      </c>
      <c r="C631" s="85">
        <f>20.16+1.05</f>
        <v>21.21</v>
      </c>
      <c r="D631" s="12" t="s">
        <v>57</v>
      </c>
      <c r="E631" s="5"/>
      <c r="F631" s="5"/>
      <c r="G631" s="5"/>
      <c r="H631" s="5"/>
      <c r="I631" s="5"/>
      <c r="J631" s="5"/>
      <c r="K631" s="5"/>
      <c r="L631" s="5"/>
      <c r="M631" s="231"/>
      <c r="N631" s="221"/>
      <c r="O631" s="19"/>
    </row>
    <row r="632" spans="1:22" s="6" customFormat="1" ht="17.25" customHeight="1" x14ac:dyDescent="0.3">
      <c r="A632" s="53"/>
      <c r="B632" s="40"/>
      <c r="C632" s="197"/>
      <c r="D632" s="222"/>
      <c r="E632" s="223"/>
      <c r="F632" s="223"/>
      <c r="G632" s="197"/>
      <c r="H632" s="53"/>
      <c r="I632" s="40"/>
      <c r="J632" s="40"/>
      <c r="K632" s="43"/>
      <c r="L632" s="43"/>
      <c r="M632" s="44"/>
      <c r="N632" s="221"/>
      <c r="O632" s="19"/>
    </row>
    <row r="633" spans="1:22" s="6" customFormat="1" ht="17.25" customHeight="1" x14ac:dyDescent="0.3">
      <c r="A633" s="230" t="s">
        <v>210</v>
      </c>
      <c r="B633" s="5" t="s">
        <v>373</v>
      </c>
      <c r="C633" s="5"/>
      <c r="D633" s="5"/>
      <c r="E633" s="14"/>
      <c r="F633" s="5"/>
      <c r="G633" s="5"/>
      <c r="H633" s="5"/>
      <c r="I633" s="5"/>
      <c r="J633" s="5"/>
      <c r="K633" s="5"/>
      <c r="L633" s="5"/>
      <c r="M633" s="231"/>
      <c r="N633" s="221"/>
      <c r="O633" s="19"/>
    </row>
    <row r="634" spans="1:22" s="6" customFormat="1" ht="17.25" customHeight="1" x14ac:dyDescent="0.3">
      <c r="A634" s="230"/>
      <c r="B634" s="24" t="s">
        <v>372</v>
      </c>
      <c r="C634" s="5"/>
      <c r="D634" s="5"/>
      <c r="E634" s="14"/>
      <c r="F634" s="5"/>
      <c r="G634" s="5"/>
      <c r="H634" s="5"/>
      <c r="I634" s="5"/>
      <c r="J634" s="5"/>
      <c r="K634" s="5"/>
      <c r="L634" s="5"/>
      <c r="M634" s="231"/>
      <c r="N634" s="221"/>
      <c r="O634" s="19"/>
    </row>
    <row r="635" spans="1:22" s="6" customFormat="1" ht="17.25" customHeight="1" x14ac:dyDescent="0.3">
      <c r="A635" s="230"/>
      <c r="B635" s="24"/>
      <c r="C635" s="5"/>
      <c r="D635" s="5"/>
      <c r="E635" s="14"/>
      <c r="F635" s="5"/>
      <c r="G635" s="5"/>
      <c r="H635" s="5"/>
      <c r="I635" s="5"/>
      <c r="J635" s="5"/>
      <c r="K635" s="5"/>
      <c r="L635" s="5"/>
      <c r="M635" s="231"/>
      <c r="N635" s="221"/>
      <c r="O635" s="19"/>
    </row>
    <row r="636" spans="1:22" s="6" customFormat="1" ht="17.25" customHeight="1" x14ac:dyDescent="0.3">
      <c r="A636" s="230"/>
      <c r="B636" s="9" t="s">
        <v>67</v>
      </c>
      <c r="C636" s="85">
        <v>16.48</v>
      </c>
      <c r="D636" s="12" t="s">
        <v>57</v>
      </c>
      <c r="E636" s="5"/>
      <c r="F636" s="5"/>
      <c r="G636" s="5"/>
      <c r="H636" s="5"/>
      <c r="I636" s="5"/>
      <c r="J636" s="5"/>
      <c r="K636" s="5"/>
      <c r="L636" s="5"/>
      <c r="M636" s="231"/>
      <c r="N636" s="221"/>
      <c r="O636" s="19"/>
    </row>
    <row r="637" spans="1:22" s="6" customFormat="1" ht="17.25" customHeight="1" x14ac:dyDescent="0.3">
      <c r="A637" s="375"/>
      <c r="B637" s="368"/>
      <c r="C637" s="350"/>
      <c r="D637" s="376"/>
      <c r="E637" s="355"/>
      <c r="F637" s="355"/>
      <c r="G637" s="355"/>
      <c r="H637" s="355"/>
      <c r="I637" s="355"/>
      <c r="J637" s="355"/>
      <c r="K637" s="355"/>
      <c r="L637" s="355"/>
      <c r="M637" s="377"/>
      <c r="N637" s="221"/>
      <c r="O637" s="19"/>
    </row>
    <row r="638" spans="1:22" s="6" customFormat="1" ht="17.25" customHeight="1" x14ac:dyDescent="0.3">
      <c r="A638" s="230" t="s">
        <v>212</v>
      </c>
      <c r="B638" s="5" t="s">
        <v>374</v>
      </c>
      <c r="C638" s="5"/>
      <c r="D638" s="5"/>
      <c r="E638" s="14"/>
      <c r="F638" s="5"/>
      <c r="G638" s="5"/>
      <c r="H638" s="5"/>
      <c r="I638" s="5"/>
      <c r="J638" s="5"/>
      <c r="K638" s="5"/>
      <c r="L638" s="5"/>
      <c r="M638" s="231"/>
      <c r="N638" s="221"/>
      <c r="O638" s="19"/>
    </row>
    <row r="639" spans="1:22" s="6" customFormat="1" ht="17.25" customHeight="1" x14ac:dyDescent="0.3">
      <c r="A639" s="230"/>
      <c r="B639" s="24" t="s">
        <v>372</v>
      </c>
      <c r="C639" s="5"/>
      <c r="D639" s="5"/>
      <c r="E639" s="14"/>
      <c r="F639" s="5"/>
      <c r="G639" s="5"/>
      <c r="H639" s="5"/>
      <c r="I639" s="5"/>
      <c r="J639" s="5"/>
      <c r="K639" s="5"/>
      <c r="L639" s="5"/>
      <c r="M639" s="231"/>
      <c r="N639" s="221"/>
      <c r="O639" s="19"/>
    </row>
    <row r="640" spans="1:22" s="6" customFormat="1" ht="17.25" customHeight="1" x14ac:dyDescent="0.3">
      <c r="A640" s="230"/>
      <c r="B640" s="24"/>
      <c r="C640" s="5"/>
      <c r="D640" s="5"/>
      <c r="E640" s="14"/>
      <c r="F640" s="5"/>
      <c r="G640" s="5"/>
      <c r="H640" s="5"/>
      <c r="I640" s="5"/>
      <c r="J640" s="5"/>
      <c r="K640" s="5"/>
      <c r="L640" s="5"/>
      <c r="M640" s="231"/>
      <c r="N640" s="221"/>
      <c r="O640" s="19"/>
    </row>
    <row r="641" spans="1:15" s="6" customFormat="1" ht="17.25" customHeight="1" x14ac:dyDescent="0.3">
      <c r="A641" s="230"/>
      <c r="B641" s="9" t="s">
        <v>67</v>
      </c>
      <c r="C641" s="85">
        <v>4</v>
      </c>
      <c r="D641" s="12" t="s">
        <v>375</v>
      </c>
      <c r="E641" s="5"/>
      <c r="F641" s="5"/>
      <c r="G641" s="5"/>
      <c r="H641" s="5"/>
      <c r="I641" s="5"/>
      <c r="J641" s="5"/>
      <c r="K641" s="5"/>
      <c r="L641" s="5"/>
      <c r="M641" s="231"/>
      <c r="N641" s="221"/>
      <c r="O641" s="19"/>
    </row>
    <row r="642" spans="1:15" s="6" customFormat="1" ht="17.25" customHeight="1" x14ac:dyDescent="0.3">
      <c r="A642" s="375"/>
      <c r="B642" s="368"/>
      <c r="C642" s="350"/>
      <c r="D642" s="376"/>
      <c r="E642" s="355"/>
      <c r="F642" s="355"/>
      <c r="G642" s="355"/>
      <c r="H642" s="355"/>
      <c r="I642" s="355"/>
      <c r="J642" s="355"/>
      <c r="K642" s="355"/>
      <c r="L642" s="355"/>
      <c r="M642" s="377"/>
      <c r="N642" s="221"/>
      <c r="O642" s="19"/>
    </row>
    <row r="643" spans="1:15" s="6" customFormat="1" ht="17.25" customHeight="1" x14ac:dyDescent="0.3">
      <c r="A643" s="230" t="s">
        <v>213</v>
      </c>
      <c r="B643" s="5" t="s">
        <v>376</v>
      </c>
      <c r="C643" s="5"/>
      <c r="D643" s="5"/>
      <c r="E643" s="14"/>
      <c r="F643" s="5"/>
      <c r="G643" s="5"/>
      <c r="H643" s="5"/>
      <c r="I643" s="5"/>
      <c r="J643" s="5"/>
      <c r="K643" s="5"/>
      <c r="L643" s="5"/>
      <c r="M643" s="231"/>
      <c r="N643" s="221"/>
      <c r="O643" s="19"/>
    </row>
    <row r="644" spans="1:15" s="6" customFormat="1" ht="17.25" customHeight="1" x14ac:dyDescent="0.3">
      <c r="A644" s="230"/>
      <c r="B644" s="24" t="s">
        <v>372</v>
      </c>
      <c r="C644" s="5"/>
      <c r="D644" s="5"/>
      <c r="E644" s="14"/>
      <c r="F644" s="5"/>
      <c r="G644" s="5"/>
      <c r="H644" s="5"/>
      <c r="I644" s="5"/>
      <c r="J644" s="5"/>
      <c r="K644" s="5"/>
      <c r="L644" s="5"/>
      <c r="M644" s="231"/>
      <c r="N644" s="221"/>
      <c r="O644" s="19"/>
    </row>
    <row r="645" spans="1:15" s="6" customFormat="1" ht="17.25" customHeight="1" x14ac:dyDescent="0.3">
      <c r="A645" s="230"/>
      <c r="B645" s="24"/>
      <c r="C645" s="5"/>
      <c r="D645" s="5"/>
      <c r="E645" s="14"/>
      <c r="F645" s="5"/>
      <c r="G645" s="5"/>
      <c r="H645" s="5"/>
      <c r="I645" s="5"/>
      <c r="J645" s="5"/>
      <c r="K645" s="5"/>
      <c r="L645" s="5"/>
      <c r="M645" s="231"/>
      <c r="N645" s="221"/>
      <c r="O645" s="19"/>
    </row>
    <row r="646" spans="1:15" s="6" customFormat="1" ht="17.25" customHeight="1" x14ac:dyDescent="0.3">
      <c r="A646" s="230"/>
      <c r="B646" s="9" t="s">
        <v>67</v>
      </c>
      <c r="C646" s="85">
        <v>4</v>
      </c>
      <c r="D646" s="12" t="s">
        <v>375</v>
      </c>
      <c r="E646" s="5"/>
      <c r="F646" s="5"/>
      <c r="G646" s="5"/>
      <c r="H646" s="5"/>
      <c r="I646" s="5"/>
      <c r="J646" s="5"/>
      <c r="K646" s="5"/>
      <c r="L646" s="5"/>
      <c r="M646" s="231"/>
      <c r="N646" s="221"/>
      <c r="O646" s="19"/>
    </row>
    <row r="647" spans="1:15" s="6" customFormat="1" ht="17.25" customHeight="1" x14ac:dyDescent="0.3">
      <c r="A647" s="375"/>
      <c r="B647" s="368"/>
      <c r="C647" s="350"/>
      <c r="D647" s="376"/>
      <c r="E647" s="355"/>
      <c r="F647" s="355"/>
      <c r="G647" s="355"/>
      <c r="H647" s="355"/>
      <c r="I647" s="355"/>
      <c r="J647" s="355"/>
      <c r="K647" s="355"/>
      <c r="L647" s="355"/>
      <c r="M647" s="377"/>
      <c r="N647" s="221"/>
      <c r="O647" s="19"/>
    </row>
    <row r="648" spans="1:15" s="6" customFormat="1" ht="17.25" customHeight="1" x14ac:dyDescent="0.3">
      <c r="A648" s="230" t="s">
        <v>215</v>
      </c>
      <c r="B648" s="5" t="s">
        <v>378</v>
      </c>
      <c r="C648" s="5"/>
      <c r="D648" s="5"/>
      <c r="E648" s="14"/>
      <c r="F648" s="5"/>
      <c r="G648" s="5"/>
      <c r="H648" s="5"/>
      <c r="I648" s="5"/>
      <c r="J648" s="5"/>
      <c r="K648" s="5"/>
      <c r="L648" s="5"/>
      <c r="M648" s="231"/>
      <c r="N648" s="221"/>
      <c r="O648" s="19"/>
    </row>
    <row r="649" spans="1:15" s="6" customFormat="1" ht="17.25" customHeight="1" x14ac:dyDescent="0.3">
      <c r="A649" s="230"/>
      <c r="B649" s="24" t="s">
        <v>372</v>
      </c>
      <c r="C649" s="5"/>
      <c r="D649" s="5"/>
      <c r="E649" s="14"/>
      <c r="F649" s="5"/>
      <c r="G649" s="5"/>
      <c r="H649" s="5"/>
      <c r="I649" s="5"/>
      <c r="J649" s="5"/>
      <c r="K649" s="5"/>
      <c r="L649" s="5"/>
      <c r="M649" s="231"/>
      <c r="N649" s="221"/>
      <c r="O649" s="19"/>
    </row>
    <row r="650" spans="1:15" s="6" customFormat="1" ht="17.25" customHeight="1" x14ac:dyDescent="0.3">
      <c r="A650" s="230"/>
      <c r="B650" s="24"/>
      <c r="C650" s="5"/>
      <c r="D650" s="5"/>
      <c r="E650" s="14"/>
      <c r="F650" s="5"/>
      <c r="G650" s="5"/>
      <c r="H650" s="5"/>
      <c r="I650" s="5"/>
      <c r="J650" s="5"/>
      <c r="K650" s="5"/>
      <c r="L650" s="5"/>
      <c r="M650" s="231"/>
      <c r="N650" s="221"/>
      <c r="O650" s="19"/>
    </row>
    <row r="651" spans="1:15" s="6" customFormat="1" ht="17.25" customHeight="1" x14ac:dyDescent="0.3">
      <c r="A651" s="230"/>
      <c r="B651" s="9" t="s">
        <v>67</v>
      </c>
      <c r="C651" s="85">
        <v>4</v>
      </c>
      <c r="D651" s="12" t="s">
        <v>375</v>
      </c>
      <c r="E651" s="5"/>
      <c r="F651" s="5"/>
      <c r="G651" s="5"/>
      <c r="H651" s="5"/>
      <c r="I651" s="5"/>
      <c r="J651" s="5"/>
      <c r="K651" s="5"/>
      <c r="L651" s="5"/>
      <c r="M651" s="231"/>
      <c r="N651" s="221"/>
      <c r="O651" s="19"/>
    </row>
    <row r="652" spans="1:15" s="6" customFormat="1" ht="17.25" customHeight="1" x14ac:dyDescent="0.3">
      <c r="A652" s="375"/>
      <c r="B652" s="368"/>
      <c r="C652" s="350"/>
      <c r="D652" s="376"/>
      <c r="E652" s="355"/>
      <c r="F652" s="355"/>
      <c r="G652" s="355"/>
      <c r="H652" s="355"/>
      <c r="I652" s="355"/>
      <c r="J652" s="355"/>
      <c r="K652" s="355"/>
      <c r="L652" s="355"/>
      <c r="M652" s="377"/>
      <c r="N652" s="221"/>
      <c r="O652" s="19"/>
    </row>
    <row r="653" spans="1:15" s="6" customFormat="1" ht="17.25" customHeight="1" x14ac:dyDescent="0.3">
      <c r="A653" s="230" t="s">
        <v>216</v>
      </c>
      <c r="B653" s="5" t="s">
        <v>379</v>
      </c>
      <c r="C653" s="5"/>
      <c r="D653" s="5"/>
      <c r="E653" s="14"/>
      <c r="F653" s="5"/>
      <c r="G653" s="5"/>
      <c r="H653" s="5"/>
      <c r="I653" s="5"/>
      <c r="J653" s="5"/>
      <c r="K653" s="5"/>
      <c r="L653" s="5"/>
      <c r="M653" s="231"/>
      <c r="N653" s="221"/>
      <c r="O653" s="19"/>
    </row>
    <row r="654" spans="1:15" s="6" customFormat="1" ht="17.25" customHeight="1" x14ac:dyDescent="0.3">
      <c r="A654" s="230"/>
      <c r="B654" s="24" t="s">
        <v>372</v>
      </c>
      <c r="C654" s="5"/>
      <c r="D654" s="5"/>
      <c r="E654" s="14"/>
      <c r="F654" s="5"/>
      <c r="G654" s="5"/>
      <c r="H654" s="5"/>
      <c r="I654" s="5"/>
      <c r="J654" s="5"/>
      <c r="K654" s="5"/>
      <c r="L654" s="5"/>
      <c r="M654" s="231"/>
      <c r="N654" s="221"/>
      <c r="O654" s="19"/>
    </row>
    <row r="655" spans="1:15" s="6" customFormat="1" ht="17.25" customHeight="1" x14ac:dyDescent="0.3">
      <c r="A655" s="230"/>
      <c r="B655" s="24"/>
      <c r="C655" s="5"/>
      <c r="D655" s="5"/>
      <c r="E655" s="14"/>
      <c r="F655" s="5"/>
      <c r="G655" s="5"/>
      <c r="H655" s="5"/>
      <c r="I655" s="5"/>
      <c r="J655" s="5"/>
      <c r="K655" s="5"/>
      <c r="L655" s="5"/>
      <c r="M655" s="231"/>
      <c r="N655" s="221"/>
      <c r="O655" s="19"/>
    </row>
    <row r="656" spans="1:15" s="6" customFormat="1" ht="17.25" customHeight="1" x14ac:dyDescent="0.3">
      <c r="A656" s="230"/>
      <c r="B656" s="9" t="s">
        <v>67</v>
      </c>
      <c r="C656" s="85">
        <v>3</v>
      </c>
      <c r="D656" s="12" t="s">
        <v>375</v>
      </c>
      <c r="E656" s="5"/>
      <c r="F656" s="5"/>
      <c r="G656" s="5"/>
      <c r="H656" s="5"/>
      <c r="I656" s="5"/>
      <c r="J656" s="5"/>
      <c r="K656" s="5"/>
      <c r="L656" s="5"/>
      <c r="M656" s="231"/>
      <c r="N656" s="221"/>
      <c r="O656" s="19"/>
    </row>
    <row r="657" spans="1:15" s="6" customFormat="1" ht="17.25" customHeight="1" x14ac:dyDescent="0.3">
      <c r="A657" s="375"/>
      <c r="B657" s="368"/>
      <c r="C657" s="350"/>
      <c r="D657" s="376"/>
      <c r="E657" s="355"/>
      <c r="F657" s="355"/>
      <c r="G657" s="355"/>
      <c r="H657" s="355"/>
      <c r="I657" s="355"/>
      <c r="J657" s="355"/>
      <c r="K657" s="355"/>
      <c r="L657" s="355"/>
      <c r="M657" s="377"/>
      <c r="N657" s="221"/>
      <c r="O657" s="19"/>
    </row>
    <row r="658" spans="1:15" s="6" customFormat="1" ht="17.25" customHeight="1" x14ac:dyDescent="0.3">
      <c r="A658" s="230" t="s">
        <v>218</v>
      </c>
      <c r="B658" s="5" t="s">
        <v>381</v>
      </c>
      <c r="C658" s="5"/>
      <c r="D658" s="5"/>
      <c r="E658" s="14"/>
      <c r="F658" s="5"/>
      <c r="G658" s="5"/>
      <c r="H658" s="5"/>
      <c r="I658" s="5"/>
      <c r="J658" s="5"/>
      <c r="K658" s="5"/>
      <c r="L658" s="5"/>
      <c r="M658" s="231"/>
      <c r="N658" s="221"/>
      <c r="O658" s="19"/>
    </row>
    <row r="659" spans="1:15" s="6" customFormat="1" ht="17.25" customHeight="1" x14ac:dyDescent="0.3">
      <c r="A659" s="230"/>
      <c r="B659" s="24" t="s">
        <v>372</v>
      </c>
      <c r="C659" s="5"/>
      <c r="D659" s="5"/>
      <c r="E659" s="14"/>
      <c r="F659" s="5"/>
      <c r="G659" s="5"/>
      <c r="H659" s="5"/>
      <c r="I659" s="5"/>
      <c r="J659" s="5"/>
      <c r="K659" s="5"/>
      <c r="L659" s="5"/>
      <c r="M659" s="231"/>
      <c r="N659" s="221"/>
      <c r="O659" s="19"/>
    </row>
    <row r="660" spans="1:15" s="6" customFormat="1" ht="17.25" customHeight="1" x14ac:dyDescent="0.3">
      <c r="A660" s="230"/>
      <c r="B660" s="24"/>
      <c r="C660" s="5"/>
      <c r="D660" s="5"/>
      <c r="E660" s="14"/>
      <c r="F660" s="5"/>
      <c r="G660" s="5"/>
      <c r="H660" s="5"/>
      <c r="I660" s="5"/>
      <c r="J660" s="5"/>
      <c r="K660" s="5"/>
      <c r="L660" s="5"/>
      <c r="M660" s="231"/>
      <c r="N660" s="221"/>
      <c r="O660" s="19"/>
    </row>
    <row r="661" spans="1:15" s="6" customFormat="1" ht="17.25" customHeight="1" x14ac:dyDescent="0.3">
      <c r="A661" s="230"/>
      <c r="B661" s="9" t="s">
        <v>67</v>
      </c>
      <c r="C661" s="85">
        <v>4</v>
      </c>
      <c r="D661" s="12" t="s">
        <v>375</v>
      </c>
      <c r="E661" s="5"/>
      <c r="F661" s="5"/>
      <c r="G661" s="5"/>
      <c r="H661" s="5"/>
      <c r="I661" s="5"/>
      <c r="J661" s="5"/>
      <c r="K661" s="5"/>
      <c r="L661" s="5"/>
      <c r="M661" s="231"/>
      <c r="N661" s="221"/>
      <c r="O661" s="19"/>
    </row>
    <row r="662" spans="1:15" s="6" customFormat="1" ht="17.25" customHeight="1" x14ac:dyDescent="0.3">
      <c r="A662" s="375"/>
      <c r="B662" s="368"/>
      <c r="C662" s="350"/>
      <c r="D662" s="376"/>
      <c r="E662" s="355"/>
      <c r="F662" s="355"/>
      <c r="G662" s="355"/>
      <c r="H662" s="355"/>
      <c r="I662" s="355"/>
      <c r="J662" s="355"/>
      <c r="K662" s="355"/>
      <c r="L662" s="355"/>
      <c r="M662" s="377"/>
      <c r="N662" s="221"/>
      <c r="O662" s="19"/>
    </row>
    <row r="663" spans="1:15" s="6" customFormat="1" ht="17.25" customHeight="1" x14ac:dyDescent="0.3">
      <c r="A663" s="375" t="s">
        <v>219</v>
      </c>
      <c r="B663" s="5" t="s">
        <v>382</v>
      </c>
      <c r="C663" s="350"/>
      <c r="D663" s="376"/>
      <c r="E663" s="355"/>
      <c r="F663" s="355"/>
      <c r="G663" s="355"/>
      <c r="H663" s="355"/>
      <c r="I663" s="355"/>
      <c r="J663" s="355"/>
      <c r="K663" s="355"/>
      <c r="L663" s="355"/>
      <c r="M663" s="377"/>
      <c r="N663" s="221"/>
      <c r="O663" s="19"/>
    </row>
    <row r="664" spans="1:15" s="6" customFormat="1" ht="17.25" customHeight="1" x14ac:dyDescent="0.3">
      <c r="A664" s="375"/>
      <c r="B664" s="24" t="s">
        <v>372</v>
      </c>
      <c r="C664" s="350"/>
      <c r="D664" s="376"/>
      <c r="E664" s="355"/>
      <c r="F664" s="355"/>
      <c r="G664" s="355"/>
      <c r="H664" s="355"/>
      <c r="I664" s="355"/>
      <c r="J664" s="355"/>
      <c r="K664" s="355"/>
      <c r="L664" s="355"/>
      <c r="M664" s="377"/>
      <c r="N664" s="221"/>
      <c r="O664" s="19"/>
    </row>
    <row r="665" spans="1:15" s="6" customFormat="1" ht="17.25" customHeight="1" x14ac:dyDescent="0.3">
      <c r="A665" s="375"/>
      <c r="B665" s="368"/>
      <c r="C665" s="350"/>
      <c r="D665" s="376"/>
      <c r="E665" s="355"/>
      <c r="F665" s="355"/>
      <c r="G665" s="355"/>
      <c r="H665" s="355"/>
      <c r="I665" s="355"/>
      <c r="J665" s="355"/>
      <c r="K665" s="355"/>
      <c r="L665" s="355"/>
      <c r="M665" s="377"/>
      <c r="N665" s="221"/>
      <c r="O665" s="19"/>
    </row>
    <row r="666" spans="1:15" s="6" customFormat="1" ht="17.25" customHeight="1" x14ac:dyDescent="0.3">
      <c r="A666" s="375"/>
      <c r="B666" s="9" t="s">
        <v>67</v>
      </c>
      <c r="C666" s="85">
        <v>13</v>
      </c>
      <c r="D666" s="12" t="s">
        <v>375</v>
      </c>
      <c r="E666" s="355"/>
      <c r="F666" s="355"/>
      <c r="G666" s="355"/>
      <c r="H666" s="355"/>
      <c r="I666" s="355"/>
      <c r="J666" s="355"/>
      <c r="K666" s="355"/>
      <c r="L666" s="355"/>
      <c r="M666" s="377"/>
      <c r="N666" s="221"/>
      <c r="O666" s="19"/>
    </row>
    <row r="667" spans="1:15" s="6" customFormat="1" ht="17.25" customHeight="1" x14ac:dyDescent="0.3">
      <c r="A667" s="375"/>
      <c r="B667" s="368"/>
      <c r="C667" s="350"/>
      <c r="D667" s="376"/>
      <c r="E667" s="355"/>
      <c r="F667" s="355"/>
      <c r="G667" s="355"/>
      <c r="H667" s="355"/>
      <c r="I667" s="355"/>
      <c r="J667" s="355"/>
      <c r="K667" s="355"/>
      <c r="L667" s="355"/>
      <c r="M667" s="377"/>
      <c r="N667" s="221"/>
      <c r="O667" s="19"/>
    </row>
    <row r="668" spans="1:15" s="6" customFormat="1" ht="17.25" customHeight="1" x14ac:dyDescent="0.3">
      <c r="A668" s="375" t="s">
        <v>221</v>
      </c>
      <c r="B668" s="5" t="s">
        <v>383</v>
      </c>
      <c r="C668" s="350"/>
      <c r="D668" s="376"/>
      <c r="E668" s="355"/>
      <c r="F668" s="355"/>
      <c r="G668" s="355"/>
      <c r="H668" s="355"/>
      <c r="I668" s="355"/>
      <c r="J668" s="355"/>
      <c r="K668" s="355"/>
      <c r="L668" s="355"/>
      <c r="M668" s="377"/>
      <c r="N668" s="221"/>
      <c r="O668" s="19"/>
    </row>
    <row r="669" spans="1:15" s="6" customFormat="1" ht="17.25" customHeight="1" x14ac:dyDescent="0.3">
      <c r="A669" s="375"/>
      <c r="B669" s="24" t="s">
        <v>372</v>
      </c>
      <c r="C669" s="350"/>
      <c r="D669" s="376"/>
      <c r="E669" s="355"/>
      <c r="F669" s="355"/>
      <c r="G669" s="355"/>
      <c r="H669" s="355"/>
      <c r="I669" s="355"/>
      <c r="J669" s="355"/>
      <c r="K669" s="355"/>
      <c r="L669" s="355"/>
      <c r="M669" s="377"/>
      <c r="N669" s="221"/>
      <c r="O669" s="19"/>
    </row>
    <row r="670" spans="1:15" s="6" customFormat="1" ht="17.25" customHeight="1" x14ac:dyDescent="0.3">
      <c r="A670" s="375"/>
      <c r="B670" s="368"/>
      <c r="C670" s="350"/>
      <c r="D670" s="376"/>
      <c r="E670" s="355"/>
      <c r="F670" s="355"/>
      <c r="G670" s="355"/>
      <c r="H670" s="355"/>
      <c r="I670" s="355"/>
      <c r="J670" s="355"/>
      <c r="K670" s="355"/>
      <c r="L670" s="355"/>
      <c r="M670" s="377"/>
      <c r="N670" s="221"/>
      <c r="O670" s="19"/>
    </row>
    <row r="671" spans="1:15" s="6" customFormat="1" ht="17.25" customHeight="1" x14ac:dyDescent="0.3">
      <c r="A671" s="375"/>
      <c r="B671" s="9" t="s">
        <v>67</v>
      </c>
      <c r="C671" s="85">
        <v>7</v>
      </c>
      <c r="D671" s="12" t="s">
        <v>375</v>
      </c>
      <c r="E671" s="355"/>
      <c r="F671" s="355"/>
      <c r="G671" s="355"/>
      <c r="H671" s="355"/>
      <c r="I671" s="355"/>
      <c r="J671" s="355"/>
      <c r="K671" s="355"/>
      <c r="L671" s="355"/>
      <c r="M671" s="377"/>
      <c r="N671" s="221"/>
      <c r="O671" s="19"/>
    </row>
    <row r="672" spans="1:15" s="6" customFormat="1" ht="17.25" customHeight="1" x14ac:dyDescent="0.3">
      <c r="A672" s="375"/>
      <c r="B672" s="368"/>
      <c r="C672" s="350"/>
      <c r="D672" s="376"/>
      <c r="E672" s="355"/>
      <c r="F672" s="355"/>
      <c r="G672" s="355"/>
      <c r="H672" s="355"/>
      <c r="I672" s="355"/>
      <c r="J672" s="355"/>
      <c r="K672" s="355"/>
      <c r="L672" s="355"/>
      <c r="M672" s="377"/>
      <c r="N672" s="221"/>
      <c r="O672" s="19"/>
    </row>
    <row r="673" spans="1:15" s="6" customFormat="1" ht="23.25" customHeight="1" x14ac:dyDescent="0.3">
      <c r="A673" s="375" t="s">
        <v>222</v>
      </c>
      <c r="B673" s="738" t="s">
        <v>384</v>
      </c>
      <c r="C673" s="738"/>
      <c r="D673" s="738"/>
      <c r="E673" s="738"/>
      <c r="F673" s="738"/>
      <c r="G673" s="738"/>
      <c r="H673" s="738"/>
      <c r="I673" s="738"/>
      <c r="J673" s="738"/>
      <c r="K673" s="738"/>
      <c r="L673" s="738"/>
      <c r="M673" s="738"/>
      <c r="N673" s="221"/>
      <c r="O673" s="19"/>
    </row>
    <row r="674" spans="1:15" s="6" customFormat="1" ht="17.25" customHeight="1" x14ac:dyDescent="0.3">
      <c r="A674" s="375"/>
      <c r="B674" s="24" t="s">
        <v>372</v>
      </c>
      <c r="C674" s="350"/>
      <c r="D674" s="376"/>
      <c r="E674" s="355"/>
      <c r="F674" s="355"/>
      <c r="G674" s="355" t="s">
        <v>386</v>
      </c>
      <c r="H674" s="355"/>
      <c r="I674" s="355"/>
      <c r="J674" s="355"/>
      <c r="K674" s="355"/>
      <c r="L674" s="355"/>
      <c r="M674" s="377"/>
      <c r="N674" s="221"/>
      <c r="O674" s="19"/>
    </row>
    <row r="675" spans="1:15" s="6" customFormat="1" ht="17.25" customHeight="1" x14ac:dyDescent="0.3">
      <c r="A675" s="375"/>
      <c r="B675" s="368"/>
      <c r="C675" s="350"/>
      <c r="D675" s="376"/>
      <c r="E675" s="355"/>
      <c r="F675" s="355"/>
      <c r="G675" s="355"/>
      <c r="H675" s="355"/>
      <c r="I675" s="355"/>
      <c r="J675" s="355"/>
      <c r="K675" s="355"/>
      <c r="L675" s="355"/>
      <c r="M675" s="377"/>
      <c r="N675" s="221"/>
      <c r="O675" s="19"/>
    </row>
    <row r="676" spans="1:15" s="6" customFormat="1" ht="17.25" customHeight="1" x14ac:dyDescent="0.3">
      <c r="A676" s="375"/>
      <c r="B676" s="9" t="s">
        <v>67</v>
      </c>
      <c r="C676" s="85">
        <v>12</v>
      </c>
      <c r="D676" s="12" t="s">
        <v>375</v>
      </c>
      <c r="E676" s="355"/>
      <c r="F676" s="355"/>
      <c r="G676" s="355"/>
      <c r="H676" s="355"/>
      <c r="I676" s="355"/>
      <c r="J676" s="355"/>
      <c r="K676" s="355"/>
      <c r="L676" s="355"/>
      <c r="M676" s="377"/>
      <c r="N676" s="221"/>
      <c r="O676" s="19"/>
    </row>
    <row r="677" spans="1:15" s="6" customFormat="1" ht="17.25" customHeight="1" x14ac:dyDescent="0.3">
      <c r="A677" s="375"/>
      <c r="B677" s="368"/>
      <c r="C677" s="350"/>
      <c r="D677" s="376"/>
      <c r="E677" s="355"/>
      <c r="F677" s="355"/>
      <c r="G677" s="355"/>
      <c r="H677" s="355"/>
      <c r="I677" s="355"/>
      <c r="J677" s="355"/>
      <c r="K677" s="355"/>
      <c r="L677" s="355"/>
      <c r="M677" s="377"/>
      <c r="N677" s="221"/>
      <c r="O677" s="19"/>
    </row>
    <row r="678" spans="1:15" s="6" customFormat="1" ht="27.75" customHeight="1" x14ac:dyDescent="0.3">
      <c r="A678" s="375" t="s">
        <v>223</v>
      </c>
      <c r="B678" s="738" t="s">
        <v>385</v>
      </c>
      <c r="C678" s="738"/>
      <c r="D678" s="738"/>
      <c r="E678" s="738"/>
      <c r="F678" s="738"/>
      <c r="G678" s="738"/>
      <c r="H678" s="738"/>
      <c r="I678" s="738"/>
      <c r="J678" s="738"/>
      <c r="K678" s="738"/>
      <c r="L678" s="738"/>
      <c r="M678" s="738"/>
      <c r="N678" s="221"/>
      <c r="O678" s="19"/>
    </row>
    <row r="679" spans="1:15" s="6" customFormat="1" ht="17.25" customHeight="1" x14ac:dyDescent="0.3">
      <c r="A679" s="375"/>
      <c r="B679" s="24" t="s">
        <v>372</v>
      </c>
      <c r="C679" s="350"/>
      <c r="D679" s="376"/>
      <c r="E679" s="355"/>
      <c r="F679" s="355"/>
      <c r="G679" s="355"/>
      <c r="H679" s="355"/>
      <c r="I679" s="355"/>
      <c r="J679" s="355"/>
      <c r="K679" s="355"/>
      <c r="L679" s="355"/>
      <c r="M679" s="377"/>
      <c r="N679" s="221"/>
      <c r="O679" s="19"/>
    </row>
    <row r="680" spans="1:15" s="6" customFormat="1" ht="17.25" customHeight="1" x14ac:dyDescent="0.3">
      <c r="A680" s="375"/>
      <c r="B680" s="368"/>
      <c r="C680" s="350"/>
      <c r="D680" s="376"/>
      <c r="E680" s="355"/>
      <c r="F680" s="355"/>
      <c r="G680" s="355"/>
      <c r="H680" s="355"/>
      <c r="I680" s="355"/>
      <c r="J680" s="355"/>
      <c r="K680" s="355"/>
      <c r="L680" s="355"/>
      <c r="M680" s="377"/>
      <c r="N680" s="221"/>
      <c r="O680" s="19"/>
    </row>
    <row r="681" spans="1:15" s="6" customFormat="1" ht="17.25" customHeight="1" x14ac:dyDescent="0.3">
      <c r="A681" s="375"/>
      <c r="B681" s="9" t="s">
        <v>67</v>
      </c>
      <c r="C681" s="85">
        <v>6</v>
      </c>
      <c r="D681" s="12" t="s">
        <v>375</v>
      </c>
      <c r="E681" s="355"/>
      <c r="F681" s="355"/>
      <c r="G681" s="355"/>
      <c r="H681" s="355"/>
      <c r="I681" s="355"/>
      <c r="J681" s="355"/>
      <c r="K681" s="355"/>
      <c r="L681" s="355"/>
      <c r="M681" s="377"/>
      <c r="N681" s="221"/>
      <c r="O681" s="19"/>
    </row>
    <row r="682" spans="1:15" s="6" customFormat="1" ht="17.25" customHeight="1" x14ac:dyDescent="0.3">
      <c r="A682" s="375"/>
      <c r="B682" s="368"/>
      <c r="C682" s="350"/>
      <c r="D682" s="376"/>
      <c r="E682" s="355"/>
      <c r="F682" s="355"/>
      <c r="G682" s="355"/>
      <c r="H682" s="355"/>
      <c r="I682" s="355"/>
      <c r="J682" s="355"/>
      <c r="K682" s="355"/>
      <c r="L682" s="355"/>
      <c r="M682" s="377"/>
      <c r="N682" s="221"/>
      <c r="O682" s="19"/>
    </row>
    <row r="683" spans="1:15" s="6" customFormat="1" ht="17.25" customHeight="1" x14ac:dyDescent="0.3">
      <c r="A683" s="375" t="s">
        <v>225</v>
      </c>
      <c r="B683" s="748" t="str">
        <f>'PLANILHA ORÇAM.'!D108</f>
        <v xml:space="preserve">Caixa d´água em polietileno, 1000 litros, com acessórios (fornecimento e instalação).                                                                                                                   </v>
      </c>
      <c r="C683" s="748"/>
      <c r="D683" s="748"/>
      <c r="E683" s="748"/>
      <c r="F683" s="748"/>
      <c r="G683" s="748"/>
      <c r="H683" s="748"/>
      <c r="I683" s="748"/>
      <c r="J683" s="748"/>
      <c r="K683" s="748"/>
      <c r="L683" s="748"/>
      <c r="M683" s="748"/>
      <c r="N683" s="221"/>
      <c r="O683" s="19"/>
    </row>
    <row r="684" spans="1:15" s="6" customFormat="1" ht="17.25" customHeight="1" x14ac:dyDescent="0.3">
      <c r="A684" s="375"/>
      <c r="B684" s="368"/>
      <c r="C684" s="350"/>
      <c r="D684" s="376"/>
      <c r="E684" s="355"/>
      <c r="F684" s="355"/>
      <c r="G684" s="355"/>
      <c r="H684" s="355"/>
      <c r="I684" s="355"/>
      <c r="J684" s="355"/>
      <c r="K684" s="355"/>
      <c r="L684" s="355"/>
      <c r="M684" s="377"/>
      <c r="N684" s="221"/>
      <c r="O684" s="19"/>
    </row>
    <row r="685" spans="1:15" s="6" customFormat="1" ht="17.25" customHeight="1" x14ac:dyDescent="0.3">
      <c r="A685" s="375"/>
      <c r="B685" s="9" t="s">
        <v>67</v>
      </c>
      <c r="C685" s="85">
        <v>1</v>
      </c>
      <c r="D685" s="12" t="s">
        <v>64</v>
      </c>
      <c r="E685" s="355"/>
      <c r="F685" s="355"/>
      <c r="G685" s="355"/>
      <c r="H685" s="355"/>
      <c r="I685" s="355"/>
      <c r="J685" s="355"/>
      <c r="K685" s="355"/>
      <c r="L685" s="355"/>
      <c r="M685" s="377"/>
      <c r="N685" s="221"/>
      <c r="O685" s="19"/>
    </row>
    <row r="686" spans="1:15" s="6" customFormat="1" ht="17.25" customHeight="1" x14ac:dyDescent="0.3">
      <c r="A686" s="375"/>
      <c r="B686" s="368"/>
      <c r="C686" s="350"/>
      <c r="D686" s="376"/>
      <c r="E686" s="355"/>
      <c r="F686" s="355"/>
      <c r="G686" s="355"/>
      <c r="H686" s="355"/>
      <c r="I686" s="355"/>
      <c r="J686" s="355"/>
      <c r="K686" s="355"/>
      <c r="L686" s="355"/>
      <c r="M686" s="377"/>
      <c r="N686" s="221"/>
      <c r="O686" s="19"/>
    </row>
    <row r="687" spans="1:15" s="6" customFormat="1" ht="28.5" customHeight="1" x14ac:dyDescent="0.3">
      <c r="A687" s="375" t="s">
        <v>227</v>
      </c>
      <c r="B687" s="738" t="str">
        <f>'PLANILHA ORÇAM.'!D110</f>
        <v xml:space="preserve">Tubo pvc, serie normal, esgoto predial, dn 40 mm, fornecido e instalado em ramal de descarga ou ramal de esgoto sanitário. af_12/2014                                                                   </v>
      </c>
      <c r="C687" s="738"/>
      <c r="D687" s="738"/>
      <c r="E687" s="738"/>
      <c r="F687" s="738"/>
      <c r="G687" s="738"/>
      <c r="H687" s="738"/>
      <c r="I687" s="738"/>
      <c r="J687" s="738"/>
      <c r="K687" s="738"/>
      <c r="L687" s="738"/>
      <c r="M687" s="738"/>
      <c r="N687" s="221"/>
      <c r="O687" s="19"/>
    </row>
    <row r="688" spans="1:15" s="6" customFormat="1" ht="17.25" customHeight="1" x14ac:dyDescent="0.3">
      <c r="A688" s="375"/>
      <c r="B688" s="24" t="s">
        <v>372</v>
      </c>
      <c r="C688" s="350"/>
      <c r="D688" s="376"/>
      <c r="E688" s="355"/>
      <c r="F688" s="355"/>
      <c r="G688" s="355" t="s">
        <v>386</v>
      </c>
      <c r="H688" s="355"/>
      <c r="I688" s="355"/>
      <c r="J688" s="355"/>
      <c r="K688" s="355"/>
      <c r="L688" s="355"/>
      <c r="M688" s="377"/>
      <c r="N688" s="221"/>
      <c r="O688" s="19"/>
    </row>
    <row r="689" spans="1:15" s="6" customFormat="1" ht="17.25" customHeight="1" x14ac:dyDescent="0.3">
      <c r="A689" s="375"/>
      <c r="B689" s="368"/>
      <c r="C689" s="350"/>
      <c r="D689" s="376"/>
      <c r="E689" s="355"/>
      <c r="F689" s="355"/>
      <c r="G689" s="355"/>
      <c r="H689" s="355"/>
      <c r="I689" s="355"/>
      <c r="J689" s="355"/>
      <c r="K689" s="355"/>
      <c r="L689" s="355"/>
      <c r="M689" s="377"/>
      <c r="N689" s="221"/>
      <c r="O689" s="19"/>
    </row>
    <row r="690" spans="1:15" s="6" customFormat="1" ht="17.25" customHeight="1" x14ac:dyDescent="0.3">
      <c r="A690" s="375"/>
      <c r="B690" s="9" t="s">
        <v>67</v>
      </c>
      <c r="C690" s="85">
        <f>14.68</f>
        <v>14.68</v>
      </c>
      <c r="D690" s="12" t="s">
        <v>57</v>
      </c>
      <c r="E690" s="355"/>
      <c r="F690" s="355"/>
      <c r="G690" s="355"/>
      <c r="H690" s="355"/>
      <c r="I690" s="355"/>
      <c r="J690" s="355"/>
      <c r="K690" s="355"/>
      <c r="L690" s="355"/>
      <c r="M690" s="377"/>
      <c r="N690" s="221"/>
      <c r="O690" s="19"/>
    </row>
    <row r="691" spans="1:15" s="6" customFormat="1" ht="17.25" customHeight="1" x14ac:dyDescent="0.3">
      <c r="A691" s="375"/>
      <c r="B691" s="368"/>
      <c r="C691" s="350"/>
      <c r="D691" s="376"/>
      <c r="E691" s="355"/>
      <c r="F691" s="355"/>
      <c r="G691" s="355"/>
      <c r="H691" s="355"/>
      <c r="I691" s="355"/>
      <c r="J691" s="355"/>
      <c r="K691" s="355"/>
      <c r="L691" s="355"/>
      <c r="M691" s="377"/>
      <c r="N691" s="221"/>
      <c r="O691" s="19"/>
    </row>
    <row r="692" spans="1:15" s="6" customFormat="1" ht="24.75" customHeight="1" x14ac:dyDescent="0.3">
      <c r="A692" s="375" t="s">
        <v>229</v>
      </c>
      <c r="B692" s="738" t="str">
        <f>'PLANILHA ORÇAM.'!D111</f>
        <v xml:space="preserve">Tubo pvc, serie normal, esgoto predial, dn 50 mm, fornecido e instalado em ramal de descarga ou ramal de esgoto sanitário. af_12/2014                                                                   </v>
      </c>
      <c r="C692" s="738"/>
      <c r="D692" s="738"/>
      <c r="E692" s="738"/>
      <c r="F692" s="738"/>
      <c r="G692" s="738"/>
      <c r="H692" s="738"/>
      <c r="I692" s="738"/>
      <c r="J692" s="738"/>
      <c r="K692" s="738"/>
      <c r="L692" s="738"/>
      <c r="M692" s="738"/>
      <c r="N692" s="221"/>
      <c r="O692" s="19"/>
    </row>
    <row r="693" spans="1:15" s="6" customFormat="1" ht="17.25" customHeight="1" x14ac:dyDescent="0.3">
      <c r="A693" s="375"/>
      <c r="B693" s="24" t="s">
        <v>372</v>
      </c>
      <c r="C693" s="350"/>
      <c r="D693" s="376"/>
      <c r="E693" s="355"/>
      <c r="F693" s="355"/>
      <c r="G693" s="355" t="s">
        <v>386</v>
      </c>
      <c r="H693" s="355"/>
      <c r="I693" s="355"/>
      <c r="J693" s="355"/>
      <c r="K693" s="355"/>
      <c r="L693" s="355"/>
      <c r="M693" s="377"/>
      <c r="N693" s="221"/>
      <c r="O693" s="19"/>
    </row>
    <row r="694" spans="1:15" s="6" customFormat="1" ht="17.25" customHeight="1" x14ac:dyDescent="0.3">
      <c r="A694" s="375"/>
      <c r="B694" s="368"/>
      <c r="C694" s="350"/>
      <c r="D694" s="376"/>
      <c r="E694" s="355"/>
      <c r="F694" s="355"/>
      <c r="G694" s="355"/>
      <c r="H694" s="355"/>
      <c r="I694" s="355"/>
      <c r="J694" s="355"/>
      <c r="K694" s="355"/>
      <c r="L694" s="355"/>
      <c r="M694" s="377"/>
      <c r="N694" s="221"/>
      <c r="O694" s="19"/>
    </row>
    <row r="695" spans="1:15" s="6" customFormat="1" ht="17.25" customHeight="1" x14ac:dyDescent="0.3">
      <c r="A695" s="375"/>
      <c r="B695" s="9" t="s">
        <v>67</v>
      </c>
      <c r="C695" s="85">
        <f>8.63+13.28</f>
        <v>21.91</v>
      </c>
      <c r="D695" s="12" t="s">
        <v>57</v>
      </c>
      <c r="E695" s="355"/>
      <c r="F695" s="355"/>
      <c r="G695" s="355"/>
      <c r="H695" s="355"/>
      <c r="I695" s="355"/>
      <c r="J695" s="355"/>
      <c r="K695" s="355"/>
      <c r="L695" s="355"/>
      <c r="M695" s="377"/>
      <c r="N695" s="221"/>
      <c r="O695" s="19"/>
    </row>
    <row r="696" spans="1:15" s="6" customFormat="1" ht="17.25" customHeight="1" x14ac:dyDescent="0.3">
      <c r="A696" s="375"/>
      <c r="B696" s="368"/>
      <c r="C696" s="350"/>
      <c r="D696" s="376"/>
      <c r="E696" s="355"/>
      <c r="F696" s="355"/>
      <c r="G696" s="355"/>
      <c r="H696" s="355"/>
      <c r="I696" s="355"/>
      <c r="J696" s="355"/>
      <c r="K696" s="355"/>
      <c r="L696" s="355"/>
      <c r="M696" s="377"/>
      <c r="N696" s="221"/>
      <c r="O696" s="19"/>
    </row>
    <row r="697" spans="1:15" s="6" customFormat="1" ht="26.25" customHeight="1" x14ac:dyDescent="0.3">
      <c r="A697" s="375" t="s">
        <v>231</v>
      </c>
      <c r="B697" s="738" t="str">
        <f>'PLANILHA ORÇAM.'!D112</f>
        <v xml:space="preserve">Tubo pvc, serie normal, esgoto predial, dn 100 mm, fornecido e instalado em ramal de descarga ou ramal de esgoto sanitário. af_12/2014                                                                  </v>
      </c>
      <c r="C697" s="738"/>
      <c r="D697" s="738"/>
      <c r="E697" s="738"/>
      <c r="F697" s="738"/>
      <c r="G697" s="738"/>
      <c r="H697" s="738"/>
      <c r="I697" s="738"/>
      <c r="J697" s="738"/>
      <c r="K697" s="738"/>
      <c r="L697" s="738"/>
      <c r="M697" s="738"/>
      <c r="N697" s="221"/>
      <c r="O697" s="19"/>
    </row>
    <row r="698" spans="1:15" s="6" customFormat="1" ht="17.25" customHeight="1" x14ac:dyDescent="0.3">
      <c r="A698" s="375"/>
      <c r="B698" s="24" t="s">
        <v>372</v>
      </c>
      <c r="C698" s="350"/>
      <c r="D698" s="376"/>
      <c r="E698" s="355"/>
      <c r="F698" s="355"/>
      <c r="G698" s="355" t="s">
        <v>386</v>
      </c>
      <c r="H698" s="355"/>
      <c r="I698" s="355"/>
      <c r="J698" s="355"/>
      <c r="K698" s="355"/>
      <c r="L698" s="355"/>
      <c r="M698" s="377"/>
      <c r="N698" s="221"/>
      <c r="O698" s="19"/>
    </row>
    <row r="699" spans="1:15" s="6" customFormat="1" ht="17.25" customHeight="1" x14ac:dyDescent="0.3">
      <c r="A699" s="375"/>
      <c r="B699" s="368"/>
      <c r="C699" s="350"/>
      <c r="D699" s="376"/>
      <c r="E699" s="355"/>
      <c r="F699" s="355"/>
      <c r="G699" s="355"/>
      <c r="H699" s="355"/>
      <c r="I699" s="355"/>
      <c r="J699" s="355"/>
      <c r="K699" s="355"/>
      <c r="L699" s="355"/>
      <c r="M699" s="377"/>
      <c r="N699" s="221"/>
      <c r="O699" s="19"/>
    </row>
    <row r="700" spans="1:15" s="6" customFormat="1" ht="17.25" customHeight="1" x14ac:dyDescent="0.3">
      <c r="A700" s="375"/>
      <c r="B700" s="9" t="s">
        <v>67</v>
      </c>
      <c r="C700" s="85">
        <f>15.9+35.93</f>
        <v>51.83</v>
      </c>
      <c r="D700" s="12" t="s">
        <v>57</v>
      </c>
      <c r="E700" s="355"/>
      <c r="F700" s="355"/>
      <c r="G700" s="355"/>
      <c r="H700" s="355"/>
      <c r="I700" s="355"/>
      <c r="J700" s="355"/>
      <c r="K700" s="355"/>
      <c r="L700" s="355"/>
      <c r="M700" s="377"/>
      <c r="N700" s="221"/>
      <c r="O700" s="19"/>
    </row>
    <row r="701" spans="1:15" s="6" customFormat="1" ht="17.25" customHeight="1" x14ac:dyDescent="0.3">
      <c r="A701" s="375"/>
      <c r="B701" s="368"/>
      <c r="C701" s="350"/>
      <c r="D701" s="376"/>
      <c r="E701" s="355"/>
      <c r="F701" s="355"/>
      <c r="G701" s="355"/>
      <c r="H701" s="355"/>
      <c r="I701" s="355"/>
      <c r="J701" s="355"/>
      <c r="K701" s="355"/>
      <c r="L701" s="355"/>
      <c r="M701" s="377"/>
      <c r="N701" s="221"/>
      <c r="O701" s="19"/>
    </row>
    <row r="702" spans="1:15" s="6" customFormat="1" ht="21.75" customHeight="1" x14ac:dyDescent="0.3">
      <c r="A702" s="375" t="s">
        <v>233</v>
      </c>
      <c r="B702" s="738" t="str">
        <f>'PLANILHA ORÇAM.'!D113</f>
        <v>Tubo pvc, serie normal, esgoto predial, dn 75 mm, fornecido e instalado em ramal de descarga ou ramal de esgoto sanitário. af_12/2014</v>
      </c>
      <c r="C702" s="738"/>
      <c r="D702" s="738"/>
      <c r="E702" s="738"/>
      <c r="F702" s="738"/>
      <c r="G702" s="738"/>
      <c r="H702" s="738"/>
      <c r="I702" s="738"/>
      <c r="J702" s="738"/>
      <c r="K702" s="738"/>
      <c r="L702" s="738"/>
      <c r="M702" s="738"/>
      <c r="N702" s="221"/>
      <c r="O702" s="19"/>
    </row>
    <row r="703" spans="1:15" s="6" customFormat="1" ht="17.25" customHeight="1" x14ac:dyDescent="0.3">
      <c r="A703" s="375"/>
      <c r="B703" s="24" t="s">
        <v>372</v>
      </c>
      <c r="C703" s="350"/>
      <c r="D703" s="376"/>
      <c r="E703" s="355"/>
      <c r="F703" s="355"/>
      <c r="G703" s="355" t="s">
        <v>386</v>
      </c>
      <c r="H703" s="355"/>
      <c r="I703" s="355"/>
      <c r="J703" s="355"/>
      <c r="K703" s="355"/>
      <c r="L703" s="355"/>
      <c r="M703" s="377"/>
      <c r="N703" s="221"/>
      <c r="O703" s="19"/>
    </row>
    <row r="704" spans="1:15" s="6" customFormat="1" ht="17.25" customHeight="1" x14ac:dyDescent="0.3">
      <c r="A704" s="375"/>
      <c r="B704" s="368"/>
      <c r="C704" s="350"/>
      <c r="D704" s="376"/>
      <c r="E704" s="355"/>
      <c r="F704" s="355"/>
      <c r="G704" s="355"/>
      <c r="H704" s="355"/>
      <c r="I704" s="355"/>
      <c r="J704" s="355"/>
      <c r="K704" s="355"/>
      <c r="L704" s="355"/>
      <c r="M704" s="377"/>
      <c r="N704" s="221"/>
      <c r="O704" s="19"/>
    </row>
    <row r="705" spans="1:15" s="6" customFormat="1" ht="17.25" customHeight="1" x14ac:dyDescent="0.3">
      <c r="A705" s="375"/>
      <c r="B705" s="9" t="s">
        <v>67</v>
      </c>
      <c r="C705" s="85">
        <f>1.4+31.95</f>
        <v>33.35</v>
      </c>
      <c r="D705" s="12" t="s">
        <v>57</v>
      </c>
      <c r="E705" s="355"/>
      <c r="F705" s="355"/>
      <c r="G705" s="355"/>
      <c r="H705" s="355"/>
      <c r="I705" s="355"/>
      <c r="J705" s="355"/>
      <c r="K705" s="355"/>
      <c r="L705" s="355"/>
      <c r="M705" s="377"/>
      <c r="N705" s="221"/>
      <c r="O705" s="19"/>
    </row>
    <row r="706" spans="1:15" s="6" customFormat="1" ht="17.25" customHeight="1" x14ac:dyDescent="0.3">
      <c r="A706" s="375"/>
      <c r="B706" s="368"/>
      <c r="C706" s="350"/>
      <c r="D706" s="376"/>
      <c r="E706" s="355"/>
      <c r="F706" s="355"/>
      <c r="G706" s="355"/>
      <c r="H706" s="355"/>
      <c r="I706" s="355"/>
      <c r="J706" s="355"/>
      <c r="K706" s="355"/>
      <c r="L706" s="355"/>
      <c r="M706" s="377"/>
      <c r="N706" s="221"/>
      <c r="O706" s="19"/>
    </row>
    <row r="707" spans="1:15" s="6" customFormat="1" ht="17.25" customHeight="1" x14ac:dyDescent="0.3">
      <c r="A707" s="375"/>
      <c r="B707" s="368"/>
      <c r="C707" s="350"/>
      <c r="D707" s="376"/>
      <c r="E707" s="355"/>
      <c r="F707" s="355"/>
      <c r="G707" s="355"/>
      <c r="H707" s="355"/>
      <c r="I707" s="355"/>
      <c r="J707" s="355"/>
      <c r="K707" s="355"/>
      <c r="L707" s="355"/>
      <c r="M707" s="377"/>
      <c r="N707" s="221"/>
      <c r="O707" s="19"/>
    </row>
    <row r="708" spans="1:15" s="6" customFormat="1" ht="25.5" customHeight="1" x14ac:dyDescent="0.3">
      <c r="A708" s="375" t="s">
        <v>234</v>
      </c>
      <c r="B708" s="738" t="str">
        <f>'PLANILHA ORÇAM.'!D114</f>
        <v xml:space="preserve">Te, pvc, serie normal, esgoto predial, dn 50 x 50 mm, junta elástica, fornecido e instalado em ramal de descarga ou ramal de esgoto sanitário. af_12/2014                                               </v>
      </c>
      <c r="C708" s="738"/>
      <c r="D708" s="738"/>
      <c r="E708" s="738"/>
      <c r="F708" s="738"/>
      <c r="G708" s="738"/>
      <c r="H708" s="738"/>
      <c r="I708" s="738"/>
      <c r="J708" s="738"/>
      <c r="K708" s="738"/>
      <c r="L708" s="738"/>
      <c r="M708" s="738"/>
      <c r="N708" s="221"/>
      <c r="O708" s="19"/>
    </row>
    <row r="709" spans="1:15" s="6" customFormat="1" ht="17.25" customHeight="1" x14ac:dyDescent="0.3">
      <c r="A709" s="375"/>
      <c r="B709" s="24" t="s">
        <v>372</v>
      </c>
      <c r="C709" s="350"/>
      <c r="D709" s="376"/>
      <c r="E709" s="355"/>
      <c r="F709" s="355"/>
      <c r="G709" s="355" t="s">
        <v>386</v>
      </c>
      <c r="H709" s="355"/>
      <c r="I709" s="355"/>
      <c r="J709" s="355"/>
      <c r="K709" s="355"/>
      <c r="L709" s="355"/>
      <c r="M709" s="377"/>
      <c r="N709" s="221"/>
      <c r="O709" s="19"/>
    </row>
    <row r="710" spans="1:15" s="6" customFormat="1" ht="17.25" customHeight="1" x14ac:dyDescent="0.3">
      <c r="A710" s="375"/>
      <c r="B710" s="368"/>
      <c r="C710" s="350"/>
      <c r="D710" s="376"/>
      <c r="E710" s="355"/>
      <c r="F710" s="355"/>
      <c r="G710" s="355"/>
      <c r="H710" s="355"/>
      <c r="I710" s="355"/>
      <c r="J710" s="355"/>
      <c r="K710" s="355"/>
      <c r="L710" s="355"/>
      <c r="M710" s="377"/>
      <c r="N710" s="221"/>
      <c r="O710" s="19"/>
    </row>
    <row r="711" spans="1:15" s="6" customFormat="1" ht="17.25" customHeight="1" x14ac:dyDescent="0.3">
      <c r="A711" s="375"/>
      <c r="B711" s="9" t="s">
        <v>67</v>
      </c>
      <c r="C711" s="85">
        <v>8</v>
      </c>
      <c r="D711" s="12" t="s">
        <v>64</v>
      </c>
      <c r="E711" s="355"/>
      <c r="F711" s="355"/>
      <c r="G711" s="355"/>
      <c r="H711" s="355"/>
      <c r="I711" s="355"/>
      <c r="J711" s="355"/>
      <c r="K711" s="355"/>
      <c r="L711" s="355"/>
      <c r="M711" s="377"/>
      <c r="N711" s="221"/>
      <c r="O711" s="19"/>
    </row>
    <row r="712" spans="1:15" s="6" customFormat="1" ht="17.25" customHeight="1" x14ac:dyDescent="0.3">
      <c r="A712" s="375"/>
      <c r="B712" s="368"/>
      <c r="C712" s="350"/>
      <c r="D712" s="376"/>
      <c r="E712" s="355"/>
      <c r="F712" s="355"/>
      <c r="G712" s="355"/>
      <c r="H712" s="355"/>
      <c r="I712" s="355"/>
      <c r="J712" s="355"/>
      <c r="K712" s="355"/>
      <c r="L712" s="355"/>
      <c r="M712" s="377"/>
      <c r="N712" s="221"/>
      <c r="O712" s="19"/>
    </row>
    <row r="713" spans="1:15" s="6" customFormat="1" ht="21" customHeight="1" x14ac:dyDescent="0.3">
      <c r="A713" s="375" t="s">
        <v>235</v>
      </c>
      <c r="B713" s="738" t="str">
        <f>'PLANILHA ORÇAM.'!D115</f>
        <v xml:space="preserve">Joelho 45 graus, pvc, serie normal, esgoto predial, dn 40 mm, junta soldável, fornecido e instalado em ramal de descarga ou ramal de esgoto sanitário. af_12/2014                                       </v>
      </c>
      <c r="C713" s="738"/>
      <c r="D713" s="738"/>
      <c r="E713" s="738"/>
      <c r="F713" s="738"/>
      <c r="G713" s="738"/>
      <c r="H713" s="738"/>
      <c r="I713" s="738"/>
      <c r="J713" s="738"/>
      <c r="K713" s="738"/>
      <c r="L713" s="738"/>
      <c r="M713" s="738"/>
      <c r="N713" s="221"/>
      <c r="O713" s="19"/>
    </row>
    <row r="714" spans="1:15" s="6" customFormat="1" ht="17.25" customHeight="1" x14ac:dyDescent="0.3">
      <c r="A714" s="375"/>
      <c r="B714" s="24" t="s">
        <v>372</v>
      </c>
      <c r="C714" s="350"/>
      <c r="D714" s="376"/>
      <c r="E714" s="355"/>
      <c r="F714" s="355"/>
      <c r="G714" s="355" t="s">
        <v>386</v>
      </c>
      <c r="H714" s="355"/>
      <c r="I714" s="355"/>
      <c r="J714" s="355"/>
      <c r="K714" s="355"/>
      <c r="L714" s="355"/>
      <c r="M714" s="377"/>
      <c r="N714" s="221"/>
      <c r="O714" s="19"/>
    </row>
    <row r="715" spans="1:15" s="6" customFormat="1" ht="17.25" customHeight="1" x14ac:dyDescent="0.3">
      <c r="A715" s="375"/>
      <c r="B715" s="368"/>
      <c r="C715" s="350"/>
      <c r="D715" s="376"/>
      <c r="E715" s="355"/>
      <c r="F715" s="355"/>
      <c r="G715" s="355"/>
      <c r="H715" s="355"/>
      <c r="I715" s="355"/>
      <c r="J715" s="355"/>
      <c r="K715" s="355"/>
      <c r="L715" s="355"/>
      <c r="M715" s="377"/>
      <c r="N715" s="221"/>
      <c r="O715" s="19"/>
    </row>
    <row r="716" spans="1:15" s="6" customFormat="1" ht="17.25" customHeight="1" x14ac:dyDescent="0.3">
      <c r="A716" s="375"/>
      <c r="B716" s="9" t="s">
        <v>67</v>
      </c>
      <c r="C716" s="85">
        <v>7</v>
      </c>
      <c r="D716" s="12" t="s">
        <v>64</v>
      </c>
      <c r="E716" s="355"/>
      <c r="F716" s="355"/>
      <c r="G716" s="355"/>
      <c r="H716" s="355"/>
      <c r="I716" s="355"/>
      <c r="J716" s="355"/>
      <c r="K716" s="355"/>
      <c r="L716" s="355"/>
      <c r="M716" s="377"/>
      <c r="N716" s="221"/>
      <c r="O716" s="19"/>
    </row>
    <row r="717" spans="1:15" s="6" customFormat="1" ht="17.25" customHeight="1" x14ac:dyDescent="0.3">
      <c r="A717" s="375"/>
      <c r="B717" s="368"/>
      <c r="C717" s="350"/>
      <c r="D717" s="376"/>
      <c r="E717" s="355"/>
      <c r="F717" s="355"/>
      <c r="G717" s="355"/>
      <c r="H717" s="355"/>
      <c r="I717" s="355"/>
      <c r="J717" s="355"/>
      <c r="K717" s="355"/>
      <c r="L717" s="355"/>
      <c r="M717" s="377"/>
      <c r="N717" s="221"/>
      <c r="O717" s="19"/>
    </row>
    <row r="718" spans="1:15" s="6" customFormat="1" ht="24.75" customHeight="1" x14ac:dyDescent="0.3">
      <c r="A718" s="375" t="s">
        <v>237</v>
      </c>
      <c r="B718" s="738" t="str">
        <f>'PLANILHA ORÇAM.'!D116</f>
        <v xml:space="preserve">Joelho 45 graus, pvc, serie normal, esgoto predial, dn 100 mm, junta elástica, fornecido e instalado em ramal de descarga ou ramal de esgoto sanitário. af_12/2014                                      </v>
      </c>
      <c r="C718" s="738"/>
      <c r="D718" s="738"/>
      <c r="E718" s="738"/>
      <c r="F718" s="738"/>
      <c r="G718" s="738"/>
      <c r="H718" s="738"/>
      <c r="I718" s="738"/>
      <c r="J718" s="738"/>
      <c r="K718" s="738"/>
      <c r="L718" s="738"/>
      <c r="M718" s="738"/>
      <c r="N718" s="221"/>
      <c r="O718" s="19"/>
    </row>
    <row r="719" spans="1:15" s="6" customFormat="1" ht="17.25" customHeight="1" x14ac:dyDescent="0.3">
      <c r="A719" s="375"/>
      <c r="B719" s="24" t="s">
        <v>372</v>
      </c>
      <c r="C719" s="350"/>
      <c r="D719" s="376"/>
      <c r="E719" s="355"/>
      <c r="F719" s="355"/>
      <c r="G719" s="355" t="s">
        <v>386</v>
      </c>
      <c r="H719" s="355"/>
      <c r="I719" s="355"/>
      <c r="J719" s="355"/>
      <c r="K719" s="355"/>
      <c r="L719" s="355"/>
      <c r="M719" s="377"/>
      <c r="N719" s="221"/>
      <c r="O719" s="19"/>
    </row>
    <row r="720" spans="1:15" s="6" customFormat="1" ht="17.25" customHeight="1" x14ac:dyDescent="0.3">
      <c r="A720" s="375"/>
      <c r="B720" s="368"/>
      <c r="C720" s="350"/>
      <c r="D720" s="376"/>
      <c r="E720" s="355"/>
      <c r="F720" s="355"/>
      <c r="G720" s="355"/>
      <c r="H720" s="355"/>
      <c r="I720" s="355"/>
      <c r="J720" s="355"/>
      <c r="K720" s="355"/>
      <c r="L720" s="355"/>
      <c r="M720" s="377"/>
      <c r="N720" s="221"/>
      <c r="O720" s="19"/>
    </row>
    <row r="721" spans="1:15" s="6" customFormat="1" ht="17.25" customHeight="1" x14ac:dyDescent="0.3">
      <c r="A721" s="375"/>
      <c r="B721" s="9" t="s">
        <v>67</v>
      </c>
      <c r="C721" s="85">
        <v>5</v>
      </c>
      <c r="D721" s="12" t="s">
        <v>64</v>
      </c>
      <c r="E721" s="355"/>
      <c r="F721" s="355"/>
      <c r="G721" s="355"/>
      <c r="H721" s="355"/>
      <c r="I721" s="355"/>
      <c r="J721" s="355"/>
      <c r="K721" s="355"/>
      <c r="L721" s="355"/>
      <c r="M721" s="377"/>
      <c r="N721" s="221"/>
      <c r="O721" s="19"/>
    </row>
    <row r="722" spans="1:15" s="6" customFormat="1" ht="17.25" customHeight="1" x14ac:dyDescent="0.3">
      <c r="A722" s="375"/>
      <c r="B722" s="368"/>
      <c r="C722" s="350"/>
      <c r="D722" s="376"/>
      <c r="E722" s="355"/>
      <c r="F722" s="355"/>
      <c r="G722" s="355"/>
      <c r="H722" s="355"/>
      <c r="I722" s="355"/>
      <c r="J722" s="355"/>
      <c r="K722" s="355"/>
      <c r="L722" s="355"/>
      <c r="M722" s="377"/>
      <c r="N722" s="221"/>
      <c r="O722" s="19"/>
    </row>
    <row r="723" spans="1:15" s="6" customFormat="1" ht="23.25" customHeight="1" x14ac:dyDescent="0.3">
      <c r="A723" s="375" t="s">
        <v>238</v>
      </c>
      <c r="B723" s="738" t="str">
        <f>'PLANILHA ORÇAM.'!D117</f>
        <v xml:space="preserve">Joelho 45 graus, pvc, serie normal, esgoto predial, dn 75 mm, junta elástica, fornecido e instalado em ramal de descarga ou ramal de esgoto sanitário. af_12/2014                                      </v>
      </c>
      <c r="C723" s="738"/>
      <c r="D723" s="738"/>
      <c r="E723" s="738"/>
      <c r="F723" s="738"/>
      <c r="G723" s="738"/>
      <c r="H723" s="738"/>
      <c r="I723" s="738"/>
      <c r="J723" s="738"/>
      <c r="K723" s="738"/>
      <c r="L723" s="738"/>
      <c r="M723" s="738"/>
      <c r="N723" s="221"/>
      <c r="O723" s="19"/>
    </row>
    <row r="724" spans="1:15" s="6" customFormat="1" ht="17.25" customHeight="1" x14ac:dyDescent="0.3">
      <c r="A724" s="375"/>
      <c r="B724" s="24" t="s">
        <v>372</v>
      </c>
      <c r="C724" s="350"/>
      <c r="D724" s="376"/>
      <c r="E724" s="355"/>
      <c r="F724" s="355"/>
      <c r="G724" s="355" t="s">
        <v>386</v>
      </c>
      <c r="H724" s="355"/>
      <c r="I724" s="355"/>
      <c r="J724" s="355"/>
      <c r="K724" s="355"/>
      <c r="L724" s="355"/>
      <c r="M724" s="377"/>
      <c r="N724" s="221"/>
      <c r="O724" s="19"/>
    </row>
    <row r="725" spans="1:15" s="6" customFormat="1" ht="17.25" customHeight="1" x14ac:dyDescent="0.3">
      <c r="A725" s="375"/>
      <c r="B725" s="368"/>
      <c r="C725" s="350"/>
      <c r="D725" s="376"/>
      <c r="E725" s="355"/>
      <c r="F725" s="355"/>
      <c r="G725" s="355"/>
      <c r="H725" s="355"/>
      <c r="I725" s="355"/>
      <c r="J725" s="355"/>
      <c r="K725" s="355"/>
      <c r="L725" s="355"/>
      <c r="M725" s="377"/>
      <c r="N725" s="221"/>
      <c r="O725" s="19"/>
    </row>
    <row r="726" spans="1:15" s="6" customFormat="1" ht="17.25" customHeight="1" x14ac:dyDescent="0.3">
      <c r="A726" s="375"/>
      <c r="B726" s="9" t="s">
        <v>67</v>
      </c>
      <c r="C726" s="85">
        <f>6</f>
        <v>6</v>
      </c>
      <c r="D726" s="12" t="s">
        <v>64</v>
      </c>
      <c r="E726" s="355"/>
      <c r="F726" s="355"/>
      <c r="G726" s="355"/>
      <c r="H726" s="355"/>
      <c r="I726" s="355"/>
      <c r="J726" s="355"/>
      <c r="K726" s="355"/>
      <c r="L726" s="355"/>
      <c r="M726" s="377"/>
      <c r="N726" s="221"/>
      <c r="O726" s="19"/>
    </row>
    <row r="727" spans="1:15" s="6" customFormat="1" ht="17.25" customHeight="1" x14ac:dyDescent="0.3">
      <c r="A727" s="375"/>
      <c r="B727" s="368"/>
      <c r="C727" s="350"/>
      <c r="D727" s="376"/>
      <c r="E727" s="355"/>
      <c r="F727" s="355"/>
      <c r="G727" s="355"/>
      <c r="H727" s="355"/>
      <c r="I727" s="355"/>
      <c r="J727" s="355"/>
      <c r="K727" s="355"/>
      <c r="L727" s="355"/>
      <c r="M727" s="377"/>
      <c r="N727" s="221"/>
      <c r="O727" s="19"/>
    </row>
    <row r="728" spans="1:15" s="6" customFormat="1" ht="23.25" customHeight="1" x14ac:dyDescent="0.3">
      <c r="A728" s="375" t="s">
        <v>239</v>
      </c>
      <c r="B728" s="738" t="str">
        <f>'PLANILHA ORÇAM.'!D118</f>
        <v xml:space="preserve">Joelho 45 graus, pvc, serie normal, esgoto predial, dn 50 mm, junta elástica, fornecido e instalado em ramal de descarga ou ramal de esgoto sanitário. af_12/2014                                      </v>
      </c>
      <c r="C728" s="738"/>
      <c r="D728" s="738"/>
      <c r="E728" s="738"/>
      <c r="F728" s="738"/>
      <c r="G728" s="738"/>
      <c r="H728" s="738"/>
      <c r="I728" s="738"/>
      <c r="J728" s="738"/>
      <c r="K728" s="738"/>
      <c r="L728" s="738"/>
      <c r="M728" s="738"/>
      <c r="N728" s="221"/>
      <c r="O728" s="19"/>
    </row>
    <row r="729" spans="1:15" s="6" customFormat="1" ht="17.25" customHeight="1" x14ac:dyDescent="0.3">
      <c r="A729" s="375"/>
      <c r="B729" s="24" t="s">
        <v>372</v>
      </c>
      <c r="C729" s="350"/>
      <c r="D729" s="376"/>
      <c r="E729" s="355"/>
      <c r="F729" s="355"/>
      <c r="G729" s="355" t="s">
        <v>386</v>
      </c>
      <c r="H729" s="355"/>
      <c r="I729" s="355"/>
      <c r="J729" s="355"/>
      <c r="K729" s="355"/>
      <c r="L729" s="355"/>
      <c r="M729" s="377"/>
      <c r="N729" s="221"/>
      <c r="O729" s="19"/>
    </row>
    <row r="730" spans="1:15" s="6" customFormat="1" ht="17.25" customHeight="1" x14ac:dyDescent="0.3">
      <c r="A730" s="375"/>
      <c r="B730" s="368"/>
      <c r="C730" s="350"/>
      <c r="D730" s="376"/>
      <c r="E730" s="355"/>
      <c r="F730" s="355"/>
      <c r="G730" s="355"/>
      <c r="H730" s="355"/>
      <c r="I730" s="355"/>
      <c r="J730" s="355"/>
      <c r="K730" s="355"/>
      <c r="L730" s="355"/>
      <c r="M730" s="377"/>
      <c r="N730" s="221"/>
      <c r="O730" s="19"/>
    </row>
    <row r="731" spans="1:15" s="6" customFormat="1" ht="17.25" customHeight="1" x14ac:dyDescent="0.3">
      <c r="A731" s="375"/>
      <c r="B731" s="9" t="s">
        <v>67</v>
      </c>
      <c r="C731" s="85">
        <f>6</f>
        <v>6</v>
      </c>
      <c r="D731" s="12" t="s">
        <v>64</v>
      </c>
      <c r="E731" s="355"/>
      <c r="F731" s="355"/>
      <c r="G731" s="355"/>
      <c r="H731" s="355"/>
      <c r="I731" s="355"/>
      <c r="J731" s="355"/>
      <c r="K731" s="355"/>
      <c r="L731" s="355"/>
      <c r="M731" s="377"/>
      <c r="N731" s="221"/>
      <c r="O731" s="19"/>
    </row>
    <row r="732" spans="1:15" s="6" customFormat="1" ht="17.25" customHeight="1" x14ac:dyDescent="0.3">
      <c r="A732" s="375"/>
      <c r="B732" s="368"/>
      <c r="C732" s="350"/>
      <c r="D732" s="376"/>
      <c r="E732" s="355"/>
      <c r="F732" s="355"/>
      <c r="G732" s="355"/>
      <c r="H732" s="355"/>
      <c r="I732" s="355"/>
      <c r="J732" s="355"/>
      <c r="K732" s="355"/>
      <c r="L732" s="355"/>
      <c r="M732" s="377"/>
      <c r="N732" s="221"/>
      <c r="O732" s="19"/>
    </row>
    <row r="733" spans="1:15" s="6" customFormat="1" ht="24" customHeight="1" x14ac:dyDescent="0.3">
      <c r="A733" s="375" t="s">
        <v>241</v>
      </c>
      <c r="B733" s="738" t="str">
        <f>'PLANILHA ORÇAM.'!D119</f>
        <v xml:space="preserve">Joelho 90 graus, pvc, serie normal, esgoto predial, dn 50 mm, junta elástica, fornecido e instalado em ramal de descarga ou ramal de esgoto sanitário. af_12/2014                                       </v>
      </c>
      <c r="C733" s="738"/>
      <c r="D733" s="738"/>
      <c r="E733" s="738"/>
      <c r="F733" s="738"/>
      <c r="G733" s="738"/>
      <c r="H733" s="738"/>
      <c r="I733" s="738"/>
      <c r="J733" s="738"/>
      <c r="K733" s="738"/>
      <c r="L733" s="738"/>
      <c r="M733" s="738"/>
      <c r="N733" s="221"/>
      <c r="O733" s="19"/>
    </row>
    <row r="734" spans="1:15" s="6" customFormat="1" ht="17.25" customHeight="1" x14ac:dyDescent="0.3">
      <c r="A734" s="375"/>
      <c r="B734" s="24" t="s">
        <v>372</v>
      </c>
      <c r="C734" s="350"/>
      <c r="D734" s="376"/>
      <c r="E734" s="355"/>
      <c r="F734" s="355"/>
      <c r="G734" s="355" t="s">
        <v>386</v>
      </c>
      <c r="H734" s="355"/>
      <c r="I734" s="355"/>
      <c r="J734" s="355"/>
      <c r="K734" s="355"/>
      <c r="L734" s="355"/>
      <c r="M734" s="377"/>
      <c r="N734" s="221"/>
      <c r="O734" s="19"/>
    </row>
    <row r="735" spans="1:15" s="6" customFormat="1" ht="17.25" customHeight="1" x14ac:dyDescent="0.3">
      <c r="A735" s="375"/>
      <c r="B735" s="368"/>
      <c r="C735" s="350"/>
      <c r="D735" s="376"/>
      <c r="E735" s="355"/>
      <c r="F735" s="355"/>
      <c r="G735" s="355"/>
      <c r="H735" s="355"/>
      <c r="I735" s="355"/>
      <c r="J735" s="355"/>
      <c r="K735" s="355"/>
      <c r="L735" s="355"/>
      <c r="M735" s="377"/>
      <c r="N735" s="221"/>
      <c r="O735" s="19"/>
    </row>
    <row r="736" spans="1:15" s="6" customFormat="1" ht="17.25" customHeight="1" x14ac:dyDescent="0.3">
      <c r="A736" s="375"/>
      <c r="B736" s="9" t="s">
        <v>67</v>
      </c>
      <c r="C736" s="85">
        <f>11</f>
        <v>11</v>
      </c>
      <c r="D736" s="12" t="s">
        <v>64</v>
      </c>
      <c r="E736" s="355"/>
      <c r="F736" s="355"/>
      <c r="G736" s="355"/>
      <c r="H736" s="355"/>
      <c r="I736" s="355"/>
      <c r="J736" s="355"/>
      <c r="K736" s="355"/>
      <c r="L736" s="355"/>
      <c r="M736" s="377"/>
      <c r="N736" s="221"/>
      <c r="O736" s="19"/>
    </row>
    <row r="737" spans="1:15" s="6" customFormat="1" ht="17.25" customHeight="1" x14ac:dyDescent="0.3">
      <c r="A737" s="375"/>
      <c r="B737" s="368"/>
      <c r="C737" s="350"/>
      <c r="D737" s="376"/>
      <c r="E737" s="355"/>
      <c r="F737" s="355"/>
      <c r="G737" s="355"/>
      <c r="H737" s="355"/>
      <c r="I737" s="355"/>
      <c r="J737" s="355"/>
      <c r="K737" s="355"/>
      <c r="L737" s="355"/>
      <c r="M737" s="377"/>
      <c r="N737" s="221"/>
      <c r="O737" s="19"/>
    </row>
    <row r="738" spans="1:15" s="6" customFormat="1" ht="27.75" customHeight="1" x14ac:dyDescent="0.3">
      <c r="A738" s="375" t="s">
        <v>243</v>
      </c>
      <c r="B738" s="738" t="str">
        <f>'PLANILHA ORÇAM.'!D120</f>
        <v xml:space="preserve">Joelho 90 graus, pvc, serie normal, esgoto predial, dn 100 mm, junta elástica, fornecido e instalado em ramal de descarga ou ramal de esgoto sanitário. af_12/2014                                      </v>
      </c>
      <c r="C738" s="738"/>
      <c r="D738" s="738"/>
      <c r="E738" s="738"/>
      <c r="F738" s="738"/>
      <c r="G738" s="738"/>
      <c r="H738" s="738"/>
      <c r="I738" s="738"/>
      <c r="J738" s="738"/>
      <c r="K738" s="738"/>
      <c r="L738" s="738"/>
      <c r="M738" s="738"/>
      <c r="N738" s="221"/>
      <c r="O738" s="19"/>
    </row>
    <row r="739" spans="1:15" s="6" customFormat="1" ht="17.25" customHeight="1" x14ac:dyDescent="0.3">
      <c r="A739" s="375"/>
      <c r="B739" s="24" t="s">
        <v>372</v>
      </c>
      <c r="C739" s="350"/>
      <c r="D739" s="376"/>
      <c r="E739" s="355"/>
      <c r="F739" s="355"/>
      <c r="G739" s="355" t="s">
        <v>386</v>
      </c>
      <c r="H739" s="355"/>
      <c r="I739" s="355"/>
      <c r="J739" s="355"/>
      <c r="K739" s="355"/>
      <c r="L739" s="355"/>
      <c r="M739" s="377"/>
      <c r="N739" s="221"/>
      <c r="O739" s="19"/>
    </row>
    <row r="740" spans="1:15" s="6" customFormat="1" ht="17.25" customHeight="1" x14ac:dyDescent="0.3">
      <c r="A740" s="375"/>
      <c r="B740" s="368"/>
      <c r="C740" s="350"/>
      <c r="D740" s="376"/>
      <c r="E740" s="355"/>
      <c r="F740" s="355"/>
      <c r="G740" s="355"/>
      <c r="H740" s="355"/>
      <c r="I740" s="355"/>
      <c r="J740" s="355"/>
      <c r="K740" s="355"/>
      <c r="L740" s="355"/>
      <c r="M740" s="377"/>
      <c r="N740" s="221"/>
      <c r="O740" s="19"/>
    </row>
    <row r="741" spans="1:15" s="6" customFormat="1" ht="17.25" customHeight="1" x14ac:dyDescent="0.3">
      <c r="A741" s="375"/>
      <c r="B741" s="9" t="s">
        <v>67</v>
      </c>
      <c r="C741" s="85">
        <f>4+4</f>
        <v>8</v>
      </c>
      <c r="D741" s="12" t="s">
        <v>64</v>
      </c>
      <c r="E741" s="355"/>
      <c r="F741" s="355"/>
      <c r="G741" s="355"/>
      <c r="H741" s="355"/>
      <c r="I741" s="355"/>
      <c r="J741" s="355"/>
      <c r="K741" s="355"/>
      <c r="L741" s="355"/>
      <c r="M741" s="377"/>
      <c r="N741" s="221"/>
      <c r="O741" s="19"/>
    </row>
    <row r="742" spans="1:15" s="6" customFormat="1" ht="17.25" customHeight="1" x14ac:dyDescent="0.3">
      <c r="A742" s="375"/>
      <c r="B742" s="368"/>
      <c r="C742" s="350"/>
      <c r="D742" s="376"/>
      <c r="E742" s="355"/>
      <c r="F742" s="355"/>
      <c r="G742" s="355"/>
      <c r="H742" s="355"/>
      <c r="I742" s="355"/>
      <c r="J742" s="355"/>
      <c r="K742" s="355"/>
      <c r="L742" s="355"/>
      <c r="M742" s="377"/>
      <c r="N742" s="221"/>
      <c r="O742" s="19"/>
    </row>
    <row r="743" spans="1:15" s="6" customFormat="1" ht="23.25" customHeight="1" x14ac:dyDescent="0.3">
      <c r="A743" s="375" t="s">
        <v>246</v>
      </c>
      <c r="B743" s="738" t="str">
        <f>'PLANILHA ORÇAM.'!D121</f>
        <v xml:space="preserve">Curva curta 90 graus, pvc, serie normal, esgoto predial, dn 40 mm, junta soldável, fornecido e instalado em ramal de descarga ou ramal de esgoto sanitário. af_12/2014                                  </v>
      </c>
      <c r="C743" s="738"/>
      <c r="D743" s="738"/>
      <c r="E743" s="738"/>
      <c r="F743" s="738"/>
      <c r="G743" s="738"/>
      <c r="H743" s="738"/>
      <c r="I743" s="738"/>
      <c r="J743" s="738"/>
      <c r="K743" s="738"/>
      <c r="L743" s="738"/>
      <c r="M743" s="738"/>
      <c r="N743" s="221"/>
      <c r="O743" s="19"/>
    </row>
    <row r="744" spans="1:15" s="6" customFormat="1" ht="17.25" customHeight="1" x14ac:dyDescent="0.3">
      <c r="A744" s="375"/>
      <c r="B744" s="24" t="s">
        <v>372</v>
      </c>
      <c r="C744" s="350"/>
      <c r="D744" s="376"/>
      <c r="E744" s="355"/>
      <c r="F744" s="355"/>
      <c r="G744" s="355" t="s">
        <v>386</v>
      </c>
      <c r="H744" s="355"/>
      <c r="I744" s="355"/>
      <c r="J744" s="355"/>
      <c r="K744" s="355"/>
      <c r="L744" s="355"/>
      <c r="M744" s="377"/>
      <c r="N744" s="221"/>
      <c r="O744" s="19"/>
    </row>
    <row r="745" spans="1:15" s="6" customFormat="1" ht="17.25" customHeight="1" x14ac:dyDescent="0.3">
      <c r="A745" s="375"/>
      <c r="B745" s="368"/>
      <c r="C745" s="350"/>
      <c r="D745" s="376"/>
      <c r="E745" s="355"/>
      <c r="F745" s="355"/>
      <c r="G745" s="355"/>
      <c r="H745" s="355"/>
      <c r="I745" s="355"/>
      <c r="J745" s="355"/>
      <c r="K745" s="355"/>
      <c r="L745" s="355"/>
      <c r="M745" s="377"/>
      <c r="N745" s="221"/>
      <c r="O745" s="19"/>
    </row>
    <row r="746" spans="1:15" s="6" customFormat="1" ht="17.25" customHeight="1" x14ac:dyDescent="0.3">
      <c r="A746" s="375"/>
      <c r="B746" s="9" t="s">
        <v>67</v>
      </c>
      <c r="C746" s="85">
        <v>6</v>
      </c>
      <c r="D746" s="12" t="s">
        <v>64</v>
      </c>
      <c r="E746" s="355"/>
      <c r="F746" s="355"/>
      <c r="G746" s="355"/>
      <c r="H746" s="355"/>
      <c r="I746" s="355"/>
      <c r="J746" s="355"/>
      <c r="K746" s="355"/>
      <c r="L746" s="355"/>
      <c r="M746" s="377"/>
      <c r="N746" s="221"/>
      <c r="O746" s="19"/>
    </row>
    <row r="747" spans="1:15" s="6" customFormat="1" ht="17.25" customHeight="1" x14ac:dyDescent="0.3">
      <c r="A747" s="375"/>
      <c r="B747" s="368"/>
      <c r="C747" s="350"/>
      <c r="D747" s="376"/>
      <c r="E747" s="355"/>
      <c r="F747" s="355"/>
      <c r="G747" s="355"/>
      <c r="H747" s="355"/>
      <c r="I747" s="355"/>
      <c r="J747" s="355"/>
      <c r="K747" s="355"/>
      <c r="L747" s="355"/>
      <c r="M747" s="377"/>
      <c r="N747" s="221"/>
      <c r="O747" s="19"/>
    </row>
    <row r="748" spans="1:15" s="6" customFormat="1" ht="25.5" customHeight="1" x14ac:dyDescent="0.3">
      <c r="A748" s="375" t="s">
        <v>247</v>
      </c>
      <c r="B748" s="738" t="str">
        <f>'PLANILHA ORÇAM.'!D122</f>
        <v xml:space="preserve">Curva curta 90 graus, pvc, serie normal, esgoto predial, dn 100 mm, junta elástica, fornecido e instalado em ramal de descarga ou ramal de esgoto sanitário. af_12/2014                                 </v>
      </c>
      <c r="C748" s="738"/>
      <c r="D748" s="738"/>
      <c r="E748" s="738"/>
      <c r="F748" s="738"/>
      <c r="G748" s="738"/>
      <c r="H748" s="738"/>
      <c r="I748" s="738"/>
      <c r="J748" s="738"/>
      <c r="K748" s="738"/>
      <c r="L748" s="738"/>
      <c r="M748" s="738"/>
      <c r="N748" s="221"/>
      <c r="O748" s="19"/>
    </row>
    <row r="749" spans="1:15" s="6" customFormat="1" ht="17.25" customHeight="1" x14ac:dyDescent="0.3">
      <c r="A749" s="375"/>
      <c r="B749" s="24" t="s">
        <v>372</v>
      </c>
      <c r="C749" s="350"/>
      <c r="D749" s="376"/>
      <c r="E749" s="355"/>
      <c r="F749" s="355"/>
      <c r="G749" s="355" t="s">
        <v>386</v>
      </c>
      <c r="H749" s="355"/>
      <c r="I749" s="355"/>
      <c r="J749" s="355"/>
      <c r="K749" s="355"/>
      <c r="L749" s="355"/>
      <c r="M749" s="377"/>
      <c r="N749" s="221"/>
      <c r="O749" s="19"/>
    </row>
    <row r="750" spans="1:15" s="6" customFormat="1" ht="17.25" customHeight="1" x14ac:dyDescent="0.3">
      <c r="A750" s="375"/>
      <c r="B750" s="368"/>
      <c r="C750" s="350"/>
      <c r="D750" s="376"/>
      <c r="E750" s="355"/>
      <c r="F750" s="355"/>
      <c r="G750" s="355"/>
      <c r="H750" s="355"/>
      <c r="I750" s="355"/>
      <c r="J750" s="355"/>
      <c r="K750" s="355"/>
      <c r="L750" s="355"/>
      <c r="M750" s="377"/>
      <c r="N750" s="221"/>
      <c r="O750" s="19"/>
    </row>
    <row r="751" spans="1:15" s="6" customFormat="1" ht="17.25" customHeight="1" x14ac:dyDescent="0.3">
      <c r="A751" s="375"/>
      <c r="B751" s="9" t="s">
        <v>67</v>
      </c>
      <c r="C751" s="85">
        <v>1</v>
      </c>
      <c r="D751" s="12" t="s">
        <v>64</v>
      </c>
      <c r="E751" s="355"/>
      <c r="F751" s="355"/>
      <c r="G751" s="355"/>
      <c r="H751" s="355"/>
      <c r="I751" s="355"/>
      <c r="J751" s="355"/>
      <c r="K751" s="355"/>
      <c r="L751" s="355"/>
      <c r="M751" s="377"/>
      <c r="N751" s="221"/>
      <c r="O751" s="19"/>
    </row>
    <row r="752" spans="1:15" s="6" customFormat="1" ht="17.25" customHeight="1" x14ac:dyDescent="0.3">
      <c r="A752" s="375"/>
      <c r="B752" s="368"/>
      <c r="C752" s="350"/>
      <c r="D752" s="376"/>
      <c r="E752" s="355"/>
      <c r="F752" s="355"/>
      <c r="G752" s="355"/>
      <c r="H752" s="355"/>
      <c r="I752" s="355"/>
      <c r="J752" s="355"/>
      <c r="K752" s="355"/>
      <c r="L752" s="355"/>
      <c r="M752" s="377"/>
      <c r="N752" s="221"/>
      <c r="O752" s="19"/>
    </row>
    <row r="753" spans="1:15" s="6" customFormat="1" ht="23.25" customHeight="1" x14ac:dyDescent="0.3">
      <c r="A753" s="375" t="s">
        <v>387</v>
      </c>
      <c r="B753" s="738" t="s">
        <v>391</v>
      </c>
      <c r="C753" s="738"/>
      <c r="D753" s="738"/>
      <c r="E753" s="738"/>
      <c r="F753" s="738"/>
      <c r="G753" s="738"/>
      <c r="H753" s="738"/>
      <c r="I753" s="738"/>
      <c r="J753" s="738"/>
      <c r="K753" s="738"/>
      <c r="L753" s="738"/>
      <c r="M753" s="738"/>
      <c r="N753" s="221"/>
      <c r="O753" s="19"/>
    </row>
    <row r="754" spans="1:15" s="6" customFormat="1" ht="17.25" customHeight="1" x14ac:dyDescent="0.3">
      <c r="A754" s="375"/>
      <c r="B754" s="24" t="s">
        <v>372</v>
      </c>
      <c r="C754" s="350"/>
      <c r="D754" s="376"/>
      <c r="E754" s="355"/>
      <c r="F754" s="355"/>
      <c r="G754" s="355" t="s">
        <v>386</v>
      </c>
      <c r="H754" s="355"/>
      <c r="I754" s="355"/>
      <c r="J754" s="355"/>
      <c r="K754" s="355"/>
      <c r="L754" s="355"/>
      <c r="M754" s="377"/>
      <c r="N754" s="221"/>
      <c r="O754" s="19"/>
    </row>
    <row r="755" spans="1:15" s="6" customFormat="1" ht="17.25" customHeight="1" x14ac:dyDescent="0.3">
      <c r="A755" s="375"/>
      <c r="B755" s="368"/>
      <c r="C755" s="350"/>
      <c r="D755" s="376"/>
      <c r="E755" s="355"/>
      <c r="F755" s="355"/>
      <c r="G755" s="355"/>
      <c r="H755" s="355"/>
      <c r="I755" s="355"/>
      <c r="J755" s="355"/>
      <c r="K755" s="355"/>
      <c r="L755" s="355"/>
      <c r="M755" s="377"/>
      <c r="N755" s="221"/>
      <c r="O755" s="19"/>
    </row>
    <row r="756" spans="1:15" s="6" customFormat="1" ht="17.25" customHeight="1" x14ac:dyDescent="0.3">
      <c r="A756" s="375"/>
      <c r="B756" s="9" t="s">
        <v>67</v>
      </c>
      <c r="C756" s="85">
        <v>4</v>
      </c>
      <c r="D756" s="12" t="s">
        <v>64</v>
      </c>
      <c r="E756" s="355"/>
      <c r="F756" s="355"/>
      <c r="G756" s="355"/>
      <c r="H756" s="355"/>
      <c r="I756" s="355"/>
      <c r="J756" s="355"/>
      <c r="K756" s="355"/>
      <c r="L756" s="355"/>
      <c r="M756" s="377"/>
      <c r="N756" s="221"/>
      <c r="O756" s="19"/>
    </row>
    <row r="757" spans="1:15" s="6" customFormat="1" ht="17.25" customHeight="1" x14ac:dyDescent="0.3">
      <c r="A757" s="375"/>
      <c r="B757" s="368"/>
      <c r="C757" s="350"/>
      <c r="D757" s="376"/>
      <c r="E757" s="355"/>
      <c r="F757" s="355"/>
      <c r="G757" s="355"/>
      <c r="H757" s="355"/>
      <c r="I757" s="355"/>
      <c r="J757" s="355"/>
      <c r="K757" s="355"/>
      <c r="L757" s="355"/>
      <c r="M757" s="377"/>
      <c r="N757" s="221"/>
      <c r="O757" s="19"/>
    </row>
    <row r="758" spans="1:15" s="6" customFormat="1" ht="17.25" customHeight="1" x14ac:dyDescent="0.3">
      <c r="A758" s="375" t="s">
        <v>250</v>
      </c>
      <c r="B758" s="738" t="s">
        <v>392</v>
      </c>
      <c r="C758" s="738"/>
      <c r="D758" s="738"/>
      <c r="E758" s="738"/>
      <c r="F758" s="738"/>
      <c r="G758" s="738"/>
      <c r="H758" s="738"/>
      <c r="I758" s="738"/>
      <c r="J758" s="738"/>
      <c r="K758" s="738"/>
      <c r="L758" s="738"/>
      <c r="M758" s="738"/>
      <c r="N758" s="221"/>
      <c r="O758" s="19"/>
    </row>
    <row r="759" spans="1:15" s="6" customFormat="1" ht="17.25" customHeight="1" x14ac:dyDescent="0.3">
      <c r="A759" s="375"/>
      <c r="B759" s="24" t="s">
        <v>372</v>
      </c>
      <c r="C759" s="350"/>
      <c r="D759" s="376"/>
      <c r="E759" s="355"/>
      <c r="F759" s="355"/>
      <c r="G759" s="355" t="s">
        <v>386</v>
      </c>
      <c r="H759" s="355"/>
      <c r="I759" s="355"/>
      <c r="J759" s="355"/>
      <c r="K759" s="355"/>
      <c r="L759" s="355"/>
      <c r="M759" s="377"/>
      <c r="N759" s="221"/>
      <c r="O759" s="19"/>
    </row>
    <row r="760" spans="1:15" s="6" customFormat="1" ht="17.25" customHeight="1" x14ac:dyDescent="0.3">
      <c r="A760" s="375"/>
      <c r="B760" s="368"/>
      <c r="C760" s="350"/>
      <c r="D760" s="376"/>
      <c r="E760" s="355"/>
      <c r="F760" s="355"/>
      <c r="G760" s="355"/>
      <c r="H760" s="355"/>
      <c r="I760" s="355"/>
      <c r="J760" s="355"/>
      <c r="K760" s="355"/>
      <c r="L760" s="355"/>
      <c r="M760" s="377"/>
      <c r="N760" s="221"/>
      <c r="O760" s="19"/>
    </row>
    <row r="761" spans="1:15" s="6" customFormat="1" ht="17.25" customHeight="1" x14ac:dyDescent="0.3">
      <c r="A761" s="375"/>
      <c r="B761" s="9" t="s">
        <v>67</v>
      </c>
      <c r="C761" s="85">
        <v>1</v>
      </c>
      <c r="D761" s="12" t="s">
        <v>64</v>
      </c>
      <c r="E761" s="355"/>
      <c r="F761" s="355"/>
      <c r="G761" s="355"/>
      <c r="H761" s="355"/>
      <c r="I761" s="355"/>
      <c r="J761" s="355"/>
      <c r="K761" s="355"/>
      <c r="L761" s="355"/>
      <c r="M761" s="377"/>
      <c r="N761" s="221"/>
      <c r="O761" s="19"/>
    </row>
    <row r="762" spans="1:15" s="6" customFormat="1" ht="17.25" customHeight="1" x14ac:dyDescent="0.3">
      <c r="A762" s="375"/>
      <c r="B762" s="368"/>
      <c r="C762" s="350"/>
      <c r="D762" s="376"/>
      <c r="E762" s="355"/>
      <c r="F762" s="355"/>
      <c r="G762" s="355"/>
      <c r="H762" s="355"/>
      <c r="I762" s="355"/>
      <c r="J762" s="355"/>
      <c r="K762" s="355"/>
      <c r="L762" s="355"/>
      <c r="M762" s="377"/>
      <c r="N762" s="221"/>
      <c r="O762" s="19"/>
    </row>
    <row r="763" spans="1:15" s="6" customFormat="1" ht="17.25" customHeight="1" x14ac:dyDescent="0.3">
      <c r="A763" s="375" t="s">
        <v>251</v>
      </c>
      <c r="B763" s="738" t="s">
        <v>394</v>
      </c>
      <c r="C763" s="738"/>
      <c r="D763" s="738"/>
      <c r="E763" s="738"/>
      <c r="F763" s="738"/>
      <c r="G763" s="738"/>
      <c r="H763" s="738"/>
      <c r="I763" s="738"/>
      <c r="J763" s="738"/>
      <c r="K763" s="738"/>
      <c r="L763" s="738"/>
      <c r="M763" s="738"/>
      <c r="N763" s="221"/>
      <c r="O763" s="19"/>
    </row>
    <row r="764" spans="1:15" s="6" customFormat="1" ht="17.25" customHeight="1" x14ac:dyDescent="0.3">
      <c r="A764" s="375"/>
      <c r="B764" s="24" t="s">
        <v>372</v>
      </c>
      <c r="C764" s="350"/>
      <c r="D764" s="376"/>
      <c r="E764" s="355"/>
      <c r="F764" s="355"/>
      <c r="G764" s="355" t="s">
        <v>386</v>
      </c>
      <c r="H764" s="355"/>
      <c r="I764" s="355"/>
      <c r="J764" s="355"/>
      <c r="K764" s="355"/>
      <c r="L764" s="355"/>
      <c r="M764" s="377"/>
      <c r="N764" s="221"/>
      <c r="O764" s="19"/>
    </row>
    <row r="765" spans="1:15" s="6" customFormat="1" ht="17.25" customHeight="1" x14ac:dyDescent="0.3">
      <c r="A765" s="375"/>
      <c r="B765" s="368"/>
      <c r="C765" s="350"/>
      <c r="D765" s="376"/>
      <c r="E765" s="355"/>
      <c r="F765" s="355"/>
      <c r="G765" s="355"/>
      <c r="H765" s="355"/>
      <c r="I765" s="355"/>
      <c r="J765" s="355"/>
      <c r="K765" s="355"/>
      <c r="L765" s="355"/>
      <c r="M765" s="377"/>
      <c r="N765" s="221"/>
      <c r="O765" s="19"/>
    </row>
    <row r="766" spans="1:15" s="6" customFormat="1" ht="17.25" customHeight="1" x14ac:dyDescent="0.3">
      <c r="A766" s="375"/>
      <c r="B766" s="407" t="s">
        <v>67</v>
      </c>
      <c r="C766" s="408">
        <v>4</v>
      </c>
      <c r="D766" s="409" t="s">
        <v>64</v>
      </c>
      <c r="E766" s="355"/>
      <c r="F766" s="355"/>
      <c r="G766" s="355"/>
      <c r="H766" s="355"/>
      <c r="I766" s="355"/>
      <c r="J766" s="355"/>
      <c r="K766" s="355"/>
      <c r="L766" s="355"/>
      <c r="M766" s="377"/>
      <c r="N766" s="221"/>
      <c r="O766" s="19"/>
    </row>
    <row r="767" spans="1:15" s="6" customFormat="1" ht="17.25" customHeight="1" x14ac:dyDescent="0.3">
      <c r="A767" s="375"/>
      <c r="B767" s="368"/>
      <c r="C767" s="350"/>
      <c r="D767" s="376"/>
      <c r="E767" s="377"/>
      <c r="F767" s="377"/>
      <c r="G767" s="377"/>
      <c r="H767" s="377"/>
      <c r="I767" s="377"/>
      <c r="J767" s="377"/>
      <c r="K767" s="377"/>
      <c r="L767" s="377"/>
      <c r="M767" s="377"/>
      <c r="N767" s="221"/>
      <c r="O767" s="19"/>
    </row>
    <row r="768" spans="1:15" s="6" customFormat="1" ht="27" customHeight="1" x14ac:dyDescent="0.3">
      <c r="A768" s="375" t="s">
        <v>252</v>
      </c>
      <c r="B768" s="738" t="str">
        <f>'PLANILHA ORÇAM.'!D127</f>
        <v xml:space="preserve">Barra de apoio para portadores de necessidades especiais, reta, em aço INOX polido, comprimento: 80 cm / diâmetro minimo 3cm. (Fornecimento e instalação)                                               </v>
      </c>
      <c r="C768" s="738"/>
      <c r="D768" s="738"/>
      <c r="E768" s="738"/>
      <c r="F768" s="738"/>
      <c r="G768" s="738"/>
      <c r="H768" s="738"/>
      <c r="I768" s="738"/>
      <c r="J768" s="738"/>
      <c r="K768" s="738"/>
      <c r="L768" s="738"/>
      <c r="M768" s="738"/>
      <c r="N768" s="221"/>
      <c r="O768" s="19"/>
    </row>
    <row r="769" spans="1:62" s="6" customFormat="1" ht="17.25" customHeight="1" x14ac:dyDescent="0.3">
      <c r="A769" s="375"/>
      <c r="B769" s="24" t="s">
        <v>422</v>
      </c>
      <c r="C769" s="350"/>
      <c r="D769" s="376"/>
      <c r="E769" s="355"/>
      <c r="F769" s="355"/>
      <c r="G769" s="355" t="s">
        <v>386</v>
      </c>
      <c r="H769" s="355"/>
      <c r="I769" s="355"/>
      <c r="J769" s="355"/>
      <c r="K769" s="355"/>
      <c r="L769" s="355"/>
      <c r="M769" s="377"/>
      <c r="N769" s="221"/>
      <c r="O769" s="19"/>
    </row>
    <row r="770" spans="1:62" s="6" customFormat="1" ht="17.25" customHeight="1" x14ac:dyDescent="0.3">
      <c r="A770" s="375"/>
      <c r="B770" s="368"/>
      <c r="C770" s="350"/>
      <c r="D770" s="376"/>
      <c r="E770" s="355"/>
      <c r="F770" s="355"/>
      <c r="G770" s="355"/>
      <c r="H770" s="355"/>
      <c r="I770" s="355"/>
      <c r="J770" s="355"/>
      <c r="K770" s="355"/>
      <c r="L770" s="355"/>
      <c r="M770" s="377"/>
      <c r="N770" s="221"/>
      <c r="O770" s="19"/>
    </row>
    <row r="771" spans="1:62" s="6" customFormat="1" ht="17.25" customHeight="1" x14ac:dyDescent="0.3">
      <c r="A771" s="375"/>
      <c r="B771" s="407" t="s">
        <v>67</v>
      </c>
      <c r="C771" s="408">
        <v>2</v>
      </c>
      <c r="D771" s="409" t="s">
        <v>64</v>
      </c>
      <c r="E771" s="355"/>
      <c r="F771" s="355"/>
      <c r="G771" s="355"/>
      <c r="H771" s="355"/>
      <c r="I771" s="355"/>
      <c r="J771" s="355"/>
      <c r="K771" s="355"/>
      <c r="L771" s="355"/>
      <c r="M771" s="377"/>
      <c r="N771" s="221"/>
      <c r="O771" s="19"/>
    </row>
    <row r="772" spans="1:62" s="6" customFormat="1" ht="17.25" customHeight="1" x14ac:dyDescent="0.3">
      <c r="A772" s="375"/>
      <c r="B772" s="368"/>
      <c r="C772" s="350"/>
      <c r="D772" s="376"/>
      <c r="E772" s="377"/>
      <c r="F772" s="377"/>
      <c r="G772" s="377"/>
      <c r="H772" s="377"/>
      <c r="I772" s="377"/>
      <c r="J772" s="377"/>
      <c r="K772" s="377"/>
      <c r="L772" s="377"/>
      <c r="M772" s="377"/>
      <c r="N772" s="221"/>
      <c r="O772" s="19"/>
    </row>
    <row r="773" spans="1:62" s="6" customFormat="1" ht="24.75" customHeight="1" x14ac:dyDescent="0.3">
      <c r="A773" s="375" t="s">
        <v>253</v>
      </c>
      <c r="B773" s="738" t="str">
        <f>'PLANILHA ORÇAM.'!D128</f>
        <v xml:space="preserve">Lavatório de canto louça branca suspenso *40 x 30* cm, com torneira cromada de mesa, 1/2" ou 3/4" para lavatório, padrão popular, sifão do tipo garrafa/copo em pvc 1.1/4"x 1.1/2, válvula em plástico </v>
      </c>
      <c r="C773" s="738"/>
      <c r="D773" s="738"/>
      <c r="E773" s="738"/>
      <c r="F773" s="738"/>
      <c r="G773" s="738"/>
      <c r="H773" s="738"/>
      <c r="I773" s="738"/>
      <c r="J773" s="738"/>
      <c r="K773" s="738"/>
      <c r="L773" s="738"/>
      <c r="M773" s="738"/>
      <c r="N773" s="221"/>
      <c r="O773" s="19"/>
    </row>
    <row r="774" spans="1:62" s="6" customFormat="1" ht="17.25" customHeight="1" x14ac:dyDescent="0.3">
      <c r="A774" s="375"/>
      <c r="B774" s="24" t="s">
        <v>422</v>
      </c>
      <c r="C774" s="350"/>
      <c r="D774" s="376"/>
      <c r="E774" s="355"/>
      <c r="F774" s="355"/>
      <c r="G774" s="355" t="s">
        <v>386</v>
      </c>
      <c r="H774" s="355"/>
      <c r="I774" s="355"/>
      <c r="J774" s="355"/>
      <c r="K774" s="355"/>
      <c r="L774" s="355"/>
      <c r="M774" s="377"/>
      <c r="N774" s="221"/>
      <c r="O774" s="19"/>
    </row>
    <row r="775" spans="1:62" s="6" customFormat="1" ht="17.25" customHeight="1" x14ac:dyDescent="0.3">
      <c r="A775" s="375"/>
      <c r="B775" s="368"/>
      <c r="C775" s="350"/>
      <c r="D775" s="376"/>
      <c r="E775" s="355"/>
      <c r="F775" s="355"/>
      <c r="G775" s="355"/>
      <c r="H775" s="355"/>
      <c r="I775" s="355"/>
      <c r="J775" s="355"/>
      <c r="K775" s="355"/>
      <c r="L775" s="355"/>
      <c r="M775" s="377"/>
      <c r="N775" s="221"/>
      <c r="O775" s="19"/>
    </row>
    <row r="776" spans="1:62" s="6" customFormat="1" ht="17.25" customHeight="1" x14ac:dyDescent="0.3">
      <c r="A776" s="375"/>
      <c r="B776" s="407" t="s">
        <v>67</v>
      </c>
      <c r="C776" s="408">
        <v>1</v>
      </c>
      <c r="D776" s="409" t="s">
        <v>64</v>
      </c>
      <c r="E776" s="355"/>
      <c r="F776" s="355"/>
      <c r="G776" s="355"/>
      <c r="H776" s="355"/>
      <c r="I776" s="355"/>
      <c r="J776" s="355"/>
      <c r="K776" s="355"/>
      <c r="L776" s="355"/>
      <c r="M776" s="377"/>
      <c r="N776" s="221"/>
      <c r="O776" s="19"/>
    </row>
    <row r="777" spans="1:62" s="6" customFormat="1" ht="17.25" customHeight="1" x14ac:dyDescent="0.3">
      <c r="A777" s="375"/>
      <c r="B777" s="368"/>
      <c r="C777" s="350"/>
      <c r="D777" s="376"/>
      <c r="E777" s="377"/>
      <c r="F777" s="377"/>
      <c r="G777" s="377"/>
      <c r="H777" s="377"/>
      <c r="I777" s="377"/>
      <c r="J777" s="377"/>
      <c r="K777" s="377"/>
      <c r="L777" s="377"/>
      <c r="M777" s="377"/>
      <c r="N777" s="221"/>
      <c r="O777" s="19"/>
    </row>
    <row r="778" spans="1:62" s="6" customFormat="1" ht="33" customHeight="1" x14ac:dyDescent="0.3">
      <c r="A778" s="375" t="s">
        <v>254</v>
      </c>
      <c r="B778" s="738" t="str">
        <f>'PLANILHA ORÇAM.'!D129</f>
        <v>Vaso sanitário sifonado convencional para PCD</v>
      </c>
      <c r="C778" s="738"/>
      <c r="D778" s="738"/>
      <c r="E778" s="738"/>
      <c r="F778" s="738"/>
      <c r="G778" s="738"/>
      <c r="H778" s="738"/>
      <c r="I778" s="738"/>
      <c r="J778" s="738"/>
      <c r="K778" s="738"/>
      <c r="L778" s="738"/>
      <c r="M778" s="738"/>
      <c r="N778" s="221"/>
      <c r="O778" s="19"/>
    </row>
    <row r="779" spans="1:62" s="6" customFormat="1" ht="17.25" customHeight="1" x14ac:dyDescent="0.3">
      <c r="A779" s="375"/>
      <c r="B779" s="24" t="s">
        <v>422</v>
      </c>
      <c r="C779" s="350"/>
      <c r="D779" s="376"/>
      <c r="E779" s="355"/>
      <c r="F779" s="355"/>
      <c r="G779" s="355" t="s">
        <v>386</v>
      </c>
      <c r="H779" s="355"/>
      <c r="I779" s="355"/>
      <c r="J779" s="355"/>
      <c r="K779" s="355"/>
      <c r="L779" s="355"/>
      <c r="M779" s="377"/>
      <c r="N779" s="221"/>
      <c r="O779" s="19"/>
    </row>
    <row r="780" spans="1:62" s="6" customFormat="1" ht="17.25" customHeight="1" x14ac:dyDescent="0.3">
      <c r="A780" s="375"/>
      <c r="B780" s="368"/>
      <c r="C780" s="350"/>
      <c r="D780" s="376"/>
      <c r="E780" s="355"/>
      <c r="F780" s="355"/>
      <c r="G780" s="355"/>
      <c r="H780" s="355"/>
      <c r="I780" s="355"/>
      <c r="J780" s="355"/>
      <c r="K780" s="355"/>
      <c r="L780" s="355"/>
      <c r="M780" s="377"/>
      <c r="N780" s="221"/>
      <c r="O780" s="19"/>
    </row>
    <row r="781" spans="1:62" s="6" customFormat="1" ht="17.25" customHeight="1" x14ac:dyDescent="0.3">
      <c r="A781" s="375"/>
      <c r="B781" s="407" t="s">
        <v>67</v>
      </c>
      <c r="C781" s="408">
        <v>1</v>
      </c>
      <c r="D781" s="409" t="s">
        <v>64</v>
      </c>
      <c r="E781" s="355"/>
      <c r="F781" s="355"/>
      <c r="G781" s="355"/>
      <c r="H781" s="355"/>
      <c r="I781" s="355"/>
      <c r="J781" s="355"/>
      <c r="K781" s="355"/>
      <c r="L781" s="355"/>
      <c r="M781" s="377"/>
      <c r="N781" s="221"/>
      <c r="O781" s="19"/>
    </row>
    <row r="782" spans="1:62" s="6" customFormat="1" ht="17.25" customHeight="1" x14ac:dyDescent="0.3">
      <c r="A782" s="375"/>
      <c r="B782" s="368"/>
      <c r="C782" s="350"/>
      <c r="D782" s="376"/>
      <c r="E782" s="377"/>
      <c r="F782" s="377"/>
      <c r="G782" s="377"/>
      <c r="H782" s="377"/>
      <c r="I782" s="377"/>
      <c r="J782" s="377"/>
      <c r="K782" s="377"/>
      <c r="L782" s="377"/>
      <c r="M782" s="377"/>
      <c r="N782" s="221"/>
      <c r="O782" s="19"/>
    </row>
    <row r="783" spans="1:62" s="2" customFormat="1" ht="15.75" x14ac:dyDescent="0.25">
      <c r="A783" s="410" t="str">
        <f>'[20]PLANILHA ORÇAM.'!A171</f>
        <v>13.0</v>
      </c>
      <c r="B783" s="411" t="str">
        <f>'[20]PLANILHA ORÇAM.'!B171:H171</f>
        <v>ELÉTRICO</v>
      </c>
      <c r="C783" s="411"/>
      <c r="D783" s="411"/>
      <c r="E783" s="412"/>
      <c r="F783" s="411"/>
      <c r="G783" s="411"/>
      <c r="H783" s="411"/>
      <c r="I783" s="411"/>
      <c r="J783" s="411"/>
      <c r="K783" s="411"/>
      <c r="L783" s="411"/>
      <c r="M783" s="41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</row>
    <row r="784" spans="1:62" s="2" customFormat="1" ht="15.75" customHeight="1" x14ac:dyDescent="0.25">
      <c r="A784" s="226"/>
      <c r="B784" s="16"/>
      <c r="C784" s="16"/>
      <c r="D784" s="16"/>
      <c r="E784" s="17"/>
      <c r="F784" s="16"/>
      <c r="G784" s="16"/>
      <c r="H784" s="16"/>
      <c r="I784" s="16"/>
      <c r="J784" s="16"/>
      <c r="K784" s="16"/>
      <c r="L784" s="16"/>
      <c r="M784" s="227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</row>
    <row r="785" spans="1:62" s="2" customFormat="1" ht="15.75" customHeight="1" x14ac:dyDescent="0.25">
      <c r="A785" s="228"/>
      <c r="B785" s="24" t="str">
        <f>'[20]PLANILHA ORÇAM.'!D172</f>
        <v>Iluminação</v>
      </c>
      <c r="C785" s="24"/>
      <c r="D785" s="24"/>
      <c r="E785" s="31"/>
      <c r="F785" s="24"/>
      <c r="G785" s="24"/>
      <c r="H785" s="24"/>
      <c r="I785" s="24"/>
      <c r="J785" s="24"/>
      <c r="K785" s="24"/>
      <c r="L785" s="24"/>
      <c r="M785" s="229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</row>
    <row r="786" spans="1:62" s="2" customFormat="1" ht="15.75" customHeight="1" x14ac:dyDescent="0.25">
      <c r="A786" s="230"/>
      <c r="B786" s="17"/>
      <c r="C786" s="15"/>
      <c r="D786" s="16"/>
      <c r="E786" s="14"/>
      <c r="F786" s="5"/>
      <c r="G786" s="5"/>
      <c r="H786" s="5"/>
      <c r="I786" s="5"/>
      <c r="J786" s="5"/>
      <c r="K786" s="5"/>
      <c r="L786" s="5"/>
      <c r="M786" s="231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</row>
    <row r="787" spans="1:62" s="2" customFormat="1" ht="15.75" customHeight="1" x14ac:dyDescent="0.25">
      <c r="A787" s="230" t="str">
        <f>'[20]PLANILHA ORÇAM.'!A173</f>
        <v>13.1</v>
      </c>
      <c r="B787" s="734" t="str">
        <f>'PLANILHA ORÇAM.'!D133</f>
        <v>Luminária tipo LED de embutir 30x30</v>
      </c>
      <c r="C787" s="734"/>
      <c r="D787" s="734"/>
      <c r="E787" s="734"/>
      <c r="F787" s="734"/>
      <c r="G787" s="734"/>
      <c r="H787" s="734"/>
      <c r="I787" s="734"/>
      <c r="J787" s="734"/>
      <c r="K787" s="734"/>
      <c r="L787" s="734"/>
      <c r="M787" s="735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</row>
    <row r="788" spans="1:62" s="2" customFormat="1" ht="15.75" customHeight="1" x14ac:dyDescent="0.25">
      <c r="A788" s="230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23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</row>
    <row r="789" spans="1:62" s="2" customFormat="1" ht="15.75" customHeight="1" x14ac:dyDescent="0.25">
      <c r="A789" s="230"/>
      <c r="B789" s="9" t="s">
        <v>9</v>
      </c>
      <c r="C789" s="85">
        <v>30</v>
      </c>
      <c r="D789" s="12" t="s">
        <v>64</v>
      </c>
      <c r="E789" s="5"/>
      <c r="F789" s="5"/>
      <c r="G789" s="5"/>
      <c r="H789" s="5"/>
      <c r="I789" s="5"/>
      <c r="J789" s="5"/>
      <c r="K789" s="5"/>
      <c r="L789" s="5"/>
      <c r="M789" s="231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</row>
    <row r="790" spans="1:62" s="2" customFormat="1" ht="15.75" customHeight="1" x14ac:dyDescent="0.25">
      <c r="A790" s="230"/>
      <c r="B790" s="17"/>
      <c r="C790" s="15"/>
      <c r="D790" s="16"/>
      <c r="E790" s="14"/>
      <c r="F790" s="5"/>
      <c r="G790" s="5"/>
      <c r="H790" s="5"/>
      <c r="I790" s="5"/>
      <c r="J790" s="5"/>
      <c r="K790" s="5"/>
      <c r="L790" s="5"/>
      <c r="M790" s="231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</row>
    <row r="791" spans="1:62" s="2" customFormat="1" ht="15.75" customHeight="1" x14ac:dyDescent="0.25">
      <c r="A791" s="230" t="str">
        <f>'[20]PLANILHA ORÇAM.'!A174</f>
        <v>13.2</v>
      </c>
      <c r="B791" s="736" t="str">
        <f>'PLANILHA ORÇAM.'!D134</f>
        <v>Luminária tipo LED de embutir 20x20</v>
      </c>
      <c r="C791" s="736"/>
      <c r="D791" s="736"/>
      <c r="E791" s="736"/>
      <c r="F791" s="736"/>
      <c r="G791" s="736"/>
      <c r="H791" s="736"/>
      <c r="I791" s="736"/>
      <c r="J791" s="736"/>
      <c r="K791" s="736"/>
      <c r="L791" s="736"/>
      <c r="M791" s="737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</row>
    <row r="792" spans="1:62" s="2" customFormat="1" ht="15.75" customHeight="1" x14ac:dyDescent="0.25">
      <c r="A792" s="230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23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</row>
    <row r="793" spans="1:62" s="2" customFormat="1" ht="15.75" customHeight="1" x14ac:dyDescent="0.25">
      <c r="A793" s="230"/>
      <c r="B793" s="9" t="s">
        <v>9</v>
      </c>
      <c r="C793" s="85">
        <v>1</v>
      </c>
      <c r="D793" s="12" t="s">
        <v>64</v>
      </c>
      <c r="E793" s="5"/>
      <c r="F793" s="5"/>
      <c r="G793" s="5"/>
      <c r="H793" s="5"/>
      <c r="I793" s="5"/>
      <c r="J793" s="5"/>
      <c r="K793" s="5"/>
      <c r="L793" s="5"/>
      <c r="M793" s="231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</row>
    <row r="794" spans="1:62" s="2" customFormat="1" ht="15.75" customHeight="1" x14ac:dyDescent="0.25">
      <c r="A794" s="230"/>
      <c r="B794" s="17"/>
      <c r="C794" s="15"/>
      <c r="D794" s="16"/>
      <c r="E794" s="14"/>
      <c r="F794" s="5"/>
      <c r="G794" s="5"/>
      <c r="H794" s="5"/>
      <c r="I794" s="5"/>
      <c r="J794" s="5"/>
      <c r="K794" s="5"/>
      <c r="L794" s="5"/>
      <c r="M794" s="231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</row>
    <row r="795" spans="1:62" s="2" customFormat="1" ht="15.75" customHeight="1" x14ac:dyDescent="0.25">
      <c r="A795" s="228"/>
      <c r="B795" s="24" t="str">
        <f>'[20]PLANILHA ORÇAM.'!D175</f>
        <v>Caixa PVC</v>
      </c>
      <c r="C795" s="24"/>
      <c r="D795" s="24"/>
      <c r="E795" s="31"/>
      <c r="F795" s="24"/>
      <c r="G795" s="24"/>
      <c r="H795" s="24"/>
      <c r="I795" s="24"/>
      <c r="J795" s="24"/>
      <c r="K795" s="24"/>
      <c r="L795" s="24"/>
      <c r="M795" s="229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</row>
    <row r="796" spans="1:62" s="2" customFormat="1" ht="15.75" customHeight="1" x14ac:dyDescent="0.25">
      <c r="A796" s="230"/>
      <c r="B796" s="17"/>
      <c r="C796" s="15"/>
      <c r="D796" s="16"/>
      <c r="E796" s="14"/>
      <c r="F796" s="5"/>
      <c r="G796" s="5"/>
      <c r="H796" s="5"/>
      <c r="I796" s="5"/>
      <c r="J796" s="5"/>
      <c r="K796" s="5"/>
      <c r="L796" s="5"/>
      <c r="M796" s="231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</row>
    <row r="797" spans="1:62" s="2" customFormat="1" ht="15.75" customHeight="1" x14ac:dyDescent="0.25">
      <c r="A797" s="230" t="s">
        <v>263</v>
      </c>
      <c r="B797" s="739" t="s">
        <v>425</v>
      </c>
      <c r="C797" s="739"/>
      <c r="D797" s="739"/>
      <c r="E797" s="739"/>
      <c r="F797" s="739"/>
      <c r="G797" s="739"/>
      <c r="H797" s="739"/>
      <c r="I797" s="739"/>
      <c r="J797" s="739"/>
      <c r="K797" s="739"/>
      <c r="L797" s="739"/>
      <c r="M797" s="23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</row>
    <row r="798" spans="1:62" s="2" customFormat="1" ht="15.75" customHeight="1" x14ac:dyDescent="0.25">
      <c r="A798" s="230"/>
      <c r="B798" s="234"/>
      <c r="C798" s="234"/>
      <c r="D798" s="234"/>
      <c r="E798" s="234"/>
      <c r="F798" s="234"/>
      <c r="G798" s="234"/>
      <c r="H798" s="234"/>
      <c r="I798" s="234"/>
      <c r="J798" s="234"/>
      <c r="K798" s="234"/>
      <c r="L798" s="234"/>
      <c r="M798" s="23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</row>
    <row r="799" spans="1:62" s="2" customFormat="1" ht="15.75" customHeight="1" x14ac:dyDescent="0.25">
      <c r="A799" s="230"/>
      <c r="B799" s="9" t="s">
        <v>67</v>
      </c>
      <c r="C799" s="85">
        <v>88</v>
      </c>
      <c r="D799" s="12" t="s">
        <v>64</v>
      </c>
      <c r="E799" s="5"/>
      <c r="F799" s="5"/>
      <c r="G799" s="5"/>
      <c r="H799" s="5"/>
      <c r="I799" s="5"/>
      <c r="J799" s="5"/>
      <c r="K799" s="5"/>
      <c r="L799" s="5"/>
      <c r="M799" s="231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</row>
    <row r="800" spans="1:62" s="2" customFormat="1" ht="15.75" customHeight="1" x14ac:dyDescent="0.25">
      <c r="A800" s="230"/>
      <c r="B800" s="17"/>
      <c r="C800" s="15"/>
      <c r="D800" s="16"/>
      <c r="E800" s="14"/>
      <c r="F800" s="5"/>
      <c r="G800" s="5"/>
      <c r="H800" s="5"/>
      <c r="I800" s="5"/>
      <c r="J800" s="5"/>
      <c r="K800" s="5"/>
      <c r="L800" s="5"/>
      <c r="M800" s="231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</row>
    <row r="801" spans="1:62" s="2" customFormat="1" ht="15.75" customHeight="1" x14ac:dyDescent="0.25">
      <c r="A801" s="228"/>
      <c r="B801" s="24" t="str">
        <f>'[20]PLANILHA ORÇAM.'!D180</f>
        <v>Tomadas e interruptores</v>
      </c>
      <c r="C801" s="24"/>
      <c r="D801" s="24"/>
      <c r="E801" s="31"/>
      <c r="F801" s="24"/>
      <c r="G801" s="24"/>
      <c r="H801" s="24"/>
      <c r="I801" s="24"/>
      <c r="J801" s="24"/>
      <c r="K801" s="24"/>
      <c r="L801" s="24"/>
      <c r="M801" s="229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</row>
    <row r="802" spans="1:62" s="2" customFormat="1" ht="15.75" customHeight="1" x14ac:dyDescent="0.25">
      <c r="A802" s="226"/>
      <c r="B802" s="16"/>
      <c r="C802" s="16"/>
      <c r="D802" s="16"/>
      <c r="E802" s="17"/>
      <c r="F802" s="16"/>
      <c r="G802" s="16"/>
      <c r="H802" s="16"/>
      <c r="I802" s="16"/>
      <c r="J802" s="16"/>
      <c r="K802" s="16"/>
      <c r="L802" s="16"/>
      <c r="M802" s="227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</row>
    <row r="803" spans="1:62" s="2" customFormat="1" ht="15.75" customHeight="1" x14ac:dyDescent="0.25">
      <c r="A803" s="230" t="s">
        <v>264</v>
      </c>
      <c r="B803" s="5" t="s">
        <v>268</v>
      </c>
      <c r="C803" s="5"/>
      <c r="D803" s="5"/>
      <c r="E803" s="14"/>
      <c r="F803" s="5"/>
      <c r="G803" s="5"/>
      <c r="H803" s="5"/>
      <c r="I803" s="5"/>
      <c r="J803" s="5"/>
      <c r="K803" s="5"/>
      <c r="L803" s="5"/>
      <c r="M803" s="231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</row>
    <row r="804" spans="1:62" s="2" customFormat="1" ht="15.75" customHeight="1" x14ac:dyDescent="0.25">
      <c r="A804" s="230"/>
      <c r="B804" s="5"/>
      <c r="C804" s="5"/>
      <c r="D804" s="5"/>
      <c r="E804" s="14"/>
      <c r="F804" s="5"/>
      <c r="G804" s="5"/>
      <c r="H804" s="5"/>
      <c r="I804" s="5"/>
      <c r="J804" s="5"/>
      <c r="K804" s="5"/>
      <c r="L804" s="5"/>
      <c r="M804" s="231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</row>
    <row r="805" spans="1:62" s="2" customFormat="1" ht="15.75" customHeight="1" x14ac:dyDescent="0.25">
      <c r="A805" s="230"/>
      <c r="B805" s="9" t="s">
        <v>67</v>
      </c>
      <c r="C805" s="85">
        <v>78</v>
      </c>
      <c r="D805" s="12" t="s">
        <v>64</v>
      </c>
      <c r="E805" s="5"/>
      <c r="F805" s="5"/>
      <c r="G805" s="5"/>
      <c r="H805" s="5"/>
      <c r="I805" s="5"/>
      <c r="J805" s="5"/>
      <c r="K805" s="5"/>
      <c r="L805" s="5"/>
      <c r="M805" s="231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</row>
    <row r="806" spans="1:62" s="2" customFormat="1" ht="15.75" customHeight="1" x14ac:dyDescent="0.25">
      <c r="A806" s="230"/>
      <c r="B806" s="17"/>
      <c r="C806" s="15"/>
      <c r="D806" s="16"/>
      <c r="E806" s="14"/>
      <c r="F806" s="5"/>
      <c r="G806" s="5"/>
      <c r="H806" s="5"/>
      <c r="I806" s="5"/>
      <c r="J806" s="5"/>
      <c r="K806" s="5"/>
      <c r="L806" s="5"/>
      <c r="M806" s="231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</row>
    <row r="807" spans="1:62" s="2" customFormat="1" ht="15.75" customHeight="1" x14ac:dyDescent="0.25">
      <c r="A807" s="230" t="s">
        <v>265</v>
      </c>
      <c r="B807" s="5" t="s">
        <v>270</v>
      </c>
      <c r="C807" s="5"/>
      <c r="D807" s="5"/>
      <c r="E807" s="14"/>
      <c r="F807" s="5"/>
      <c r="G807" s="5"/>
      <c r="H807" s="5"/>
      <c r="I807" s="5"/>
      <c r="J807" s="5"/>
      <c r="K807" s="5"/>
      <c r="L807" s="5"/>
      <c r="M807" s="231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</row>
    <row r="808" spans="1:62" s="2" customFormat="1" ht="15.75" customHeight="1" x14ac:dyDescent="0.25">
      <c r="A808" s="230"/>
      <c r="B808" s="5"/>
      <c r="C808" s="5"/>
      <c r="D808" s="5"/>
      <c r="E808" s="14"/>
      <c r="F808" s="5"/>
      <c r="G808" s="5"/>
      <c r="H808" s="5"/>
      <c r="I808" s="5"/>
      <c r="J808" s="5"/>
      <c r="K808" s="5"/>
      <c r="L808" s="5"/>
      <c r="M808" s="231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</row>
    <row r="809" spans="1:62" s="2" customFormat="1" ht="15.75" customHeight="1" x14ac:dyDescent="0.25">
      <c r="A809" s="230"/>
      <c r="B809" s="9" t="s">
        <v>67</v>
      </c>
      <c r="C809" s="85">
        <v>10</v>
      </c>
      <c r="D809" s="12" t="str">
        <f>'[20]PLANILHA ORÇAM.'!E184</f>
        <v>und</v>
      </c>
      <c r="E809" s="5"/>
      <c r="F809" s="5"/>
      <c r="G809" s="5"/>
      <c r="H809" s="5"/>
      <c r="I809" s="5"/>
      <c r="J809" s="5"/>
      <c r="K809" s="5"/>
      <c r="L809" s="5"/>
      <c r="M809" s="231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</row>
    <row r="810" spans="1:62" s="2" customFormat="1" ht="15.75" customHeight="1" x14ac:dyDescent="0.25">
      <c r="A810" s="230"/>
      <c r="B810" s="17"/>
      <c r="C810" s="15"/>
      <c r="D810" s="16"/>
      <c r="E810" s="14"/>
      <c r="F810" s="5"/>
      <c r="G810" s="5"/>
      <c r="H810" s="5"/>
      <c r="I810" s="5"/>
      <c r="J810" s="5"/>
      <c r="K810" s="5"/>
      <c r="L810" s="5"/>
      <c r="M810" s="231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</row>
    <row r="811" spans="1:62" s="2" customFormat="1" ht="15.75" customHeight="1" x14ac:dyDescent="0.25">
      <c r="A811" s="228"/>
      <c r="B811" s="24" t="str">
        <f>'[20]PLANILHA ORÇAM.'!D186</f>
        <v>Condutores</v>
      </c>
      <c r="C811" s="24"/>
      <c r="D811" s="24"/>
      <c r="E811" s="31"/>
      <c r="F811" s="24"/>
      <c r="G811" s="24"/>
      <c r="H811" s="24"/>
      <c r="I811" s="24"/>
      <c r="J811" s="24"/>
      <c r="K811" s="24"/>
      <c r="L811" s="24"/>
      <c r="M811" s="229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</row>
    <row r="812" spans="1:62" s="2" customFormat="1" ht="15.75" customHeight="1" x14ac:dyDescent="0.25">
      <c r="A812" s="230"/>
      <c r="B812" s="17"/>
      <c r="C812" s="15"/>
      <c r="D812" s="16"/>
      <c r="E812" s="14"/>
      <c r="F812" s="5"/>
      <c r="G812" s="5"/>
      <c r="H812" s="5"/>
      <c r="I812" s="5"/>
      <c r="J812" s="5"/>
      <c r="K812" s="5"/>
      <c r="L812" s="5"/>
      <c r="M812" s="231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</row>
    <row r="813" spans="1:62" s="2" customFormat="1" ht="15.75" customHeight="1" x14ac:dyDescent="0.25">
      <c r="A813" s="230" t="str">
        <f>'[20]PLANILHA ORÇAM.'!A187</f>
        <v>13.12</v>
      </c>
      <c r="B813" s="5" t="s">
        <v>273</v>
      </c>
      <c r="C813" s="5"/>
      <c r="D813" s="5"/>
      <c r="E813" s="14"/>
      <c r="F813" s="5"/>
      <c r="G813" s="5"/>
      <c r="H813" s="5"/>
      <c r="I813" s="5"/>
      <c r="J813" s="5"/>
      <c r="K813" s="5"/>
      <c r="L813" s="5"/>
      <c r="M813" s="231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</row>
    <row r="814" spans="1:62" s="2" customFormat="1" ht="15.75" customHeight="1" x14ac:dyDescent="0.25">
      <c r="A814" s="230"/>
      <c r="B814" s="5"/>
      <c r="C814" s="5"/>
      <c r="D814" s="5"/>
      <c r="E814" s="14"/>
      <c r="F814" s="5"/>
      <c r="G814" s="5"/>
      <c r="H814" s="5"/>
      <c r="I814" s="5"/>
      <c r="J814" s="5"/>
      <c r="K814" s="5"/>
      <c r="L814" s="5"/>
      <c r="M814" s="231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</row>
    <row r="815" spans="1:62" s="2" customFormat="1" ht="15.75" customHeight="1" x14ac:dyDescent="0.25">
      <c r="A815" s="230"/>
      <c r="B815" s="9" t="s">
        <v>67</v>
      </c>
      <c r="C815" s="85">
        <f>43.95+94.95+119.2</f>
        <v>258.10000000000002</v>
      </c>
      <c r="D815" s="12" t="s">
        <v>57</v>
      </c>
      <c r="E815" s="5"/>
      <c r="F815" s="5"/>
      <c r="G815" s="5"/>
      <c r="H815" s="5"/>
      <c r="I815" s="5"/>
      <c r="J815" s="5"/>
      <c r="K815" s="5"/>
      <c r="L815" s="5"/>
      <c r="M815" s="231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</row>
    <row r="816" spans="1:62" s="2" customFormat="1" ht="15.75" customHeight="1" x14ac:dyDescent="0.25">
      <c r="A816" s="402"/>
      <c r="B816" s="368"/>
      <c r="C816" s="350"/>
      <c r="D816" s="376"/>
      <c r="E816" s="355"/>
      <c r="F816" s="355"/>
      <c r="G816" s="355"/>
      <c r="H816" s="355"/>
      <c r="I816" s="5"/>
      <c r="J816" s="5"/>
      <c r="K816" s="5"/>
      <c r="L816" s="5"/>
      <c r="M816" s="231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</row>
    <row r="817" spans="1:62" s="2" customFormat="1" ht="15.75" customHeight="1" x14ac:dyDescent="0.25">
      <c r="A817" s="230" t="s">
        <v>274</v>
      </c>
      <c r="B817" s="5" t="s">
        <v>401</v>
      </c>
      <c r="C817" s="5"/>
      <c r="D817" s="5"/>
      <c r="E817" s="14"/>
      <c r="F817" s="5"/>
      <c r="G817" s="5"/>
      <c r="H817" s="5"/>
      <c r="I817" s="5"/>
      <c r="J817" s="5"/>
      <c r="K817" s="5"/>
      <c r="L817" s="5"/>
      <c r="M817" s="231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</row>
    <row r="818" spans="1:62" s="2" customFormat="1" ht="15.75" customHeight="1" x14ac:dyDescent="0.25">
      <c r="A818" s="230"/>
      <c r="B818" s="5"/>
      <c r="C818" s="5"/>
      <c r="D818" s="5"/>
      <c r="E818" s="14"/>
      <c r="F818" s="5"/>
      <c r="G818" s="5"/>
      <c r="H818" s="5"/>
      <c r="I818" s="5"/>
      <c r="J818" s="5"/>
      <c r="K818" s="5"/>
      <c r="L818" s="5"/>
      <c r="M818" s="231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</row>
    <row r="819" spans="1:62" s="2" customFormat="1" ht="15.75" customHeight="1" x14ac:dyDescent="0.25">
      <c r="A819" s="230"/>
      <c r="B819" s="9" t="s">
        <v>67</v>
      </c>
      <c r="C819" s="85">
        <f>90.25+42.3+132.55+126.55</f>
        <v>391.65000000000003</v>
      </c>
      <c r="D819" s="12" t="s">
        <v>57</v>
      </c>
      <c r="E819" s="5"/>
      <c r="F819" s="5"/>
      <c r="G819" s="5"/>
      <c r="H819" s="5"/>
      <c r="I819" s="5"/>
      <c r="J819" s="5"/>
      <c r="K819" s="5"/>
      <c r="L819" s="5"/>
      <c r="M819" s="231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</row>
    <row r="820" spans="1:62" s="2" customFormat="1" ht="15.75" customHeight="1" x14ac:dyDescent="0.25">
      <c r="A820" s="402"/>
      <c r="B820" s="368"/>
      <c r="C820" s="350"/>
      <c r="D820" s="376"/>
      <c r="E820" s="355"/>
      <c r="F820" s="355"/>
      <c r="G820" s="355"/>
      <c r="H820" s="355"/>
      <c r="I820" s="5"/>
      <c r="J820" s="5"/>
      <c r="K820" s="5"/>
      <c r="L820" s="5"/>
      <c r="M820" s="231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</row>
    <row r="821" spans="1:62" s="2" customFormat="1" ht="15.75" customHeight="1" x14ac:dyDescent="0.25">
      <c r="A821" s="230" t="s">
        <v>276</v>
      </c>
      <c r="B821" s="5" t="s">
        <v>402</v>
      </c>
      <c r="C821" s="5"/>
      <c r="D821" s="5"/>
      <c r="E821" s="14"/>
      <c r="F821" s="5"/>
      <c r="G821" s="5"/>
      <c r="H821" s="5"/>
      <c r="I821" s="5"/>
      <c r="J821" s="5"/>
      <c r="K821" s="5"/>
      <c r="L821" s="5"/>
      <c r="M821" s="231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</row>
    <row r="822" spans="1:62" s="2" customFormat="1" ht="15.75" customHeight="1" x14ac:dyDescent="0.25">
      <c r="A822" s="230"/>
      <c r="B822" s="5"/>
      <c r="C822" s="5"/>
      <c r="D822" s="5"/>
      <c r="E822" s="14"/>
      <c r="F822" s="5"/>
      <c r="G822" s="5"/>
      <c r="H822" s="5"/>
      <c r="I822" s="5"/>
      <c r="J822" s="5"/>
      <c r="K822" s="5"/>
      <c r="L822" s="5"/>
      <c r="M822" s="231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</row>
    <row r="823" spans="1:62" s="2" customFormat="1" ht="15.75" customHeight="1" x14ac:dyDescent="0.25">
      <c r="A823" s="230"/>
      <c r="B823" s="9" t="s">
        <v>67</v>
      </c>
      <c r="C823" s="85">
        <f>55.1+55.1+44.55</f>
        <v>154.75</v>
      </c>
      <c r="D823" s="12" t="s">
        <v>57</v>
      </c>
      <c r="E823" s="5"/>
      <c r="F823" s="5"/>
      <c r="G823" s="5"/>
      <c r="H823" s="5"/>
      <c r="I823" s="5"/>
      <c r="J823" s="5"/>
      <c r="K823" s="5"/>
      <c r="L823" s="5"/>
      <c r="M823" s="231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</row>
    <row r="824" spans="1:62" s="2" customFormat="1" ht="15.75" customHeight="1" x14ac:dyDescent="0.25">
      <c r="A824" s="402"/>
      <c r="B824" s="368"/>
      <c r="C824" s="350"/>
      <c r="D824" s="376"/>
      <c r="E824" s="355"/>
      <c r="F824" s="355"/>
      <c r="G824" s="355"/>
      <c r="H824" s="355"/>
      <c r="I824" s="5"/>
      <c r="J824" s="5"/>
      <c r="K824" s="5"/>
      <c r="L824" s="5"/>
      <c r="M824" s="231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</row>
    <row r="825" spans="1:62" s="2" customFormat="1" ht="15.75" customHeight="1" x14ac:dyDescent="0.25">
      <c r="A825" s="230" t="s">
        <v>278</v>
      </c>
      <c r="B825" s="5" t="s">
        <v>403</v>
      </c>
      <c r="C825" s="5"/>
      <c r="D825" s="5"/>
      <c r="E825" s="14"/>
      <c r="F825" s="5"/>
      <c r="G825" s="5"/>
      <c r="H825" s="5"/>
      <c r="I825" s="5"/>
      <c r="J825" s="5"/>
      <c r="K825" s="5"/>
      <c r="L825" s="5"/>
      <c r="M825" s="231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</row>
    <row r="826" spans="1:62" s="2" customFormat="1" ht="15.75" customHeight="1" x14ac:dyDescent="0.25">
      <c r="A826" s="230"/>
      <c r="B826" s="5"/>
      <c r="C826" s="5"/>
      <c r="D826" s="5"/>
      <c r="E826" s="14"/>
      <c r="F826" s="5"/>
      <c r="G826" s="5"/>
      <c r="H826" s="5"/>
      <c r="I826" s="5"/>
      <c r="J826" s="5"/>
      <c r="K826" s="5"/>
      <c r="L826" s="5"/>
      <c r="M826" s="231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</row>
    <row r="827" spans="1:62" s="2" customFormat="1" ht="15.75" customHeight="1" x14ac:dyDescent="0.25">
      <c r="A827" s="230"/>
      <c r="B827" s="9" t="s">
        <v>67</v>
      </c>
      <c r="C827" s="85">
        <f>68.95+6.6+68.95+68.95</f>
        <v>213.45</v>
      </c>
      <c r="D827" s="12" t="s">
        <v>57</v>
      </c>
      <c r="E827" s="5"/>
      <c r="F827" s="5"/>
      <c r="G827" s="5"/>
      <c r="H827" s="5"/>
      <c r="I827" s="5"/>
      <c r="J827" s="5"/>
      <c r="K827" s="5"/>
      <c r="L827" s="5"/>
      <c r="M827" s="231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</row>
    <row r="828" spans="1:62" s="2" customFormat="1" ht="15.75" customHeight="1" x14ac:dyDescent="0.25">
      <c r="A828" s="402"/>
      <c r="B828" s="368"/>
      <c r="C828" s="350"/>
      <c r="D828" s="376"/>
      <c r="E828" s="355"/>
      <c r="F828" s="355"/>
      <c r="G828" s="355"/>
      <c r="H828" s="355"/>
      <c r="I828" s="5"/>
      <c r="J828" s="5"/>
      <c r="K828" s="5"/>
      <c r="L828" s="5"/>
      <c r="M828" s="231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</row>
    <row r="829" spans="1:62" s="2" customFormat="1" ht="15.75" customHeight="1" x14ac:dyDescent="0.25">
      <c r="A829" s="230" t="s">
        <v>281</v>
      </c>
      <c r="B829" s="5" t="s">
        <v>404</v>
      </c>
      <c r="C829" s="5"/>
      <c r="D829" s="5"/>
      <c r="E829" s="14"/>
      <c r="F829" s="5"/>
      <c r="G829" s="5"/>
      <c r="H829" s="5"/>
      <c r="I829" s="5"/>
      <c r="J829" s="5"/>
      <c r="K829" s="5"/>
      <c r="L829" s="5"/>
      <c r="M829" s="231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</row>
    <row r="830" spans="1:62" s="2" customFormat="1" ht="15.75" customHeight="1" x14ac:dyDescent="0.25">
      <c r="A830" s="230"/>
      <c r="B830" s="5"/>
      <c r="C830" s="5"/>
      <c r="D830" s="5"/>
      <c r="E830" s="14"/>
      <c r="F830" s="5"/>
      <c r="G830" s="5"/>
      <c r="H830" s="5"/>
      <c r="I830" s="5"/>
      <c r="J830" s="5"/>
      <c r="K830" s="5"/>
      <c r="L830" s="5"/>
      <c r="M830" s="231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</row>
    <row r="831" spans="1:62" s="2" customFormat="1" ht="15.75" customHeight="1" x14ac:dyDescent="0.25">
      <c r="A831" s="230"/>
      <c r="B831" s="9" t="s">
        <v>67</v>
      </c>
      <c r="C831" s="85">
        <f>31.85+31.85+31.85+34.95</f>
        <v>130.5</v>
      </c>
      <c r="D831" s="12" t="s">
        <v>57</v>
      </c>
      <c r="E831" s="5"/>
      <c r="F831" s="5"/>
      <c r="G831" s="5"/>
      <c r="H831" s="5"/>
      <c r="I831" s="5"/>
      <c r="J831" s="5"/>
      <c r="K831" s="5"/>
      <c r="L831" s="5"/>
      <c r="M831" s="231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</row>
    <row r="832" spans="1:62" s="2" customFormat="1" ht="15.75" customHeight="1" x14ac:dyDescent="0.25">
      <c r="A832" s="402"/>
      <c r="B832" s="368"/>
      <c r="C832" s="350"/>
      <c r="D832" s="376"/>
      <c r="E832" s="355"/>
      <c r="F832" s="355"/>
      <c r="G832" s="355"/>
      <c r="H832" s="355"/>
      <c r="I832" s="355"/>
      <c r="J832" s="355"/>
      <c r="K832" s="355"/>
      <c r="L832" s="355"/>
      <c r="M832" s="40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</row>
    <row r="833" spans="1:62" s="2" customFormat="1" ht="15.75" customHeight="1" x14ac:dyDescent="0.25">
      <c r="A833" s="230" t="s">
        <v>282</v>
      </c>
      <c r="B833" s="5" t="s">
        <v>405</v>
      </c>
      <c r="C833" s="5"/>
      <c r="D833" s="5"/>
      <c r="E833" s="14"/>
      <c r="F833" s="5"/>
      <c r="G833" s="5"/>
      <c r="H833" s="5"/>
      <c r="I833" s="5"/>
      <c r="J833" s="5"/>
      <c r="K833" s="5"/>
      <c r="L833" s="5"/>
      <c r="M833" s="231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</row>
    <row r="834" spans="1:62" s="2" customFormat="1" ht="15.75" customHeight="1" x14ac:dyDescent="0.25">
      <c r="A834" s="230"/>
      <c r="B834" s="5"/>
      <c r="C834" s="5"/>
      <c r="D834" s="5"/>
      <c r="E834" s="14"/>
      <c r="F834" s="5"/>
      <c r="G834" s="5"/>
      <c r="H834" s="5"/>
      <c r="I834" s="5"/>
      <c r="J834" s="5"/>
      <c r="K834" s="5"/>
      <c r="L834" s="5"/>
      <c r="M834" s="231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</row>
    <row r="835" spans="1:62" s="2" customFormat="1" ht="15.75" customHeight="1" x14ac:dyDescent="0.25">
      <c r="A835" s="230"/>
      <c r="B835" s="9" t="s">
        <v>67</v>
      </c>
      <c r="C835" s="85">
        <f>3.1+3.1+3.1</f>
        <v>9.3000000000000007</v>
      </c>
      <c r="D835" s="12" t="s">
        <v>57</v>
      </c>
      <c r="E835" s="5"/>
      <c r="F835" s="5"/>
      <c r="G835" s="5"/>
      <c r="H835" s="5"/>
      <c r="I835" s="5"/>
      <c r="J835" s="5"/>
      <c r="K835" s="5"/>
      <c r="L835" s="5"/>
      <c r="M835" s="231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</row>
    <row r="836" spans="1:62" s="2" customFormat="1" ht="15.75" customHeight="1" x14ac:dyDescent="0.25">
      <c r="A836" s="402"/>
      <c r="B836" s="368"/>
      <c r="C836" s="350"/>
      <c r="D836" s="376"/>
      <c r="E836" s="355"/>
      <c r="F836" s="355"/>
      <c r="G836" s="355"/>
      <c r="H836" s="355"/>
      <c r="I836" s="355"/>
      <c r="J836" s="355"/>
      <c r="K836" s="355"/>
      <c r="L836" s="355"/>
      <c r="M836" s="40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</row>
    <row r="837" spans="1:62" s="2" customFormat="1" ht="15.75" customHeight="1" x14ac:dyDescent="0.25">
      <c r="A837" s="230" t="s">
        <v>283</v>
      </c>
      <c r="B837" s="5" t="s">
        <v>409</v>
      </c>
      <c r="C837" s="5"/>
      <c r="D837" s="5"/>
      <c r="E837" s="14"/>
      <c r="F837" s="5"/>
      <c r="G837" s="5"/>
      <c r="H837" s="5"/>
      <c r="I837" s="5"/>
      <c r="J837" s="5"/>
      <c r="K837" s="5"/>
      <c r="L837" s="5"/>
      <c r="M837" s="231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</row>
    <row r="838" spans="1:62" s="2" customFormat="1" ht="15.75" customHeight="1" x14ac:dyDescent="0.25">
      <c r="A838" s="230"/>
      <c r="B838" s="5"/>
      <c r="C838" s="5"/>
      <c r="D838" s="5"/>
      <c r="E838" s="14"/>
      <c r="F838" s="5"/>
      <c r="G838" s="5"/>
      <c r="H838" s="5"/>
      <c r="I838" s="5"/>
      <c r="J838" s="5"/>
      <c r="K838" s="5"/>
      <c r="L838" s="5"/>
      <c r="M838" s="231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</row>
    <row r="839" spans="1:62" s="2" customFormat="1" ht="15.75" customHeight="1" x14ac:dyDescent="0.25">
      <c r="A839" s="230"/>
      <c r="B839" s="9" t="s">
        <v>67</v>
      </c>
      <c r="C839" s="85">
        <v>3</v>
      </c>
      <c r="D839" s="12" t="s">
        <v>64</v>
      </c>
      <c r="E839" s="5"/>
      <c r="F839" s="5"/>
      <c r="G839" s="5"/>
      <c r="H839" s="5"/>
      <c r="I839" s="5"/>
      <c r="J839" s="5"/>
      <c r="K839" s="5"/>
      <c r="L839" s="5"/>
      <c r="M839" s="231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</row>
    <row r="840" spans="1:62" s="2" customFormat="1" ht="15.75" customHeight="1" x14ac:dyDescent="0.25">
      <c r="A840" s="402"/>
      <c r="B840" s="368"/>
      <c r="C840" s="350"/>
      <c r="D840" s="376"/>
      <c r="E840" s="355"/>
      <c r="F840" s="355"/>
      <c r="G840" s="355"/>
      <c r="H840" s="355"/>
      <c r="I840" s="355"/>
      <c r="J840" s="355"/>
      <c r="K840" s="355"/>
      <c r="L840" s="355"/>
      <c r="M840" s="40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</row>
    <row r="841" spans="1:62" s="2" customFormat="1" ht="15.75" customHeight="1" x14ac:dyDescent="0.25">
      <c r="A841" s="230" t="s">
        <v>284</v>
      </c>
      <c r="B841" s="5" t="s">
        <v>410</v>
      </c>
      <c r="C841" s="5"/>
      <c r="D841" s="5"/>
      <c r="E841" s="14"/>
      <c r="F841" s="5"/>
      <c r="G841" s="5"/>
      <c r="H841" s="5"/>
      <c r="I841" s="5"/>
      <c r="J841" s="5"/>
      <c r="K841" s="5"/>
      <c r="L841" s="5"/>
      <c r="M841" s="231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</row>
    <row r="842" spans="1:62" s="2" customFormat="1" ht="15.75" customHeight="1" x14ac:dyDescent="0.25">
      <c r="A842" s="230"/>
      <c r="B842" s="5"/>
      <c r="C842" s="5"/>
      <c r="D842" s="5"/>
      <c r="E842" s="14"/>
      <c r="F842" s="5"/>
      <c r="G842" s="5"/>
      <c r="H842" s="5"/>
      <c r="I842" s="5"/>
      <c r="J842" s="5"/>
      <c r="K842" s="5"/>
      <c r="L842" s="5"/>
      <c r="M842" s="231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</row>
    <row r="843" spans="1:62" s="2" customFormat="1" ht="15.75" customHeight="1" x14ac:dyDescent="0.25">
      <c r="A843" s="230"/>
      <c r="B843" s="9" t="s">
        <v>67</v>
      </c>
      <c r="C843" s="85">
        <v>1</v>
      </c>
      <c r="D843" s="12" t="s">
        <v>64</v>
      </c>
      <c r="E843" s="5"/>
      <c r="F843" s="5"/>
      <c r="G843" s="5"/>
      <c r="H843" s="5"/>
      <c r="I843" s="5"/>
      <c r="J843" s="5"/>
      <c r="K843" s="5"/>
      <c r="L843" s="5"/>
      <c r="M843" s="231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</row>
    <row r="844" spans="1:62" s="2" customFormat="1" ht="15.75" customHeight="1" x14ac:dyDescent="0.25">
      <c r="A844" s="402"/>
      <c r="B844" s="368"/>
      <c r="C844" s="350"/>
      <c r="D844" s="376"/>
      <c r="E844" s="355"/>
      <c r="F844" s="355"/>
      <c r="G844" s="355"/>
      <c r="H844" s="355"/>
      <c r="I844" s="355"/>
      <c r="J844" s="355"/>
      <c r="K844" s="355"/>
      <c r="L844" s="355"/>
      <c r="M844" s="40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</row>
    <row r="845" spans="1:62" s="2" customFormat="1" ht="15.75" customHeight="1" x14ac:dyDescent="0.25">
      <c r="A845" s="230" t="s">
        <v>286</v>
      </c>
      <c r="B845" s="5" t="s">
        <v>411</v>
      </c>
      <c r="C845" s="5"/>
      <c r="D845" s="5"/>
      <c r="E845" s="14"/>
      <c r="F845" s="5"/>
      <c r="G845" s="5"/>
      <c r="H845" s="5"/>
      <c r="I845" s="5"/>
      <c r="J845" s="5"/>
      <c r="K845" s="5"/>
      <c r="L845" s="5"/>
      <c r="M845" s="231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</row>
    <row r="846" spans="1:62" s="2" customFormat="1" ht="15.75" customHeight="1" x14ac:dyDescent="0.25">
      <c r="A846" s="230"/>
      <c r="B846" s="5"/>
      <c r="C846" s="5"/>
      <c r="D846" s="5"/>
      <c r="E846" s="14"/>
      <c r="F846" s="5"/>
      <c r="G846" s="5"/>
      <c r="H846" s="5"/>
      <c r="I846" s="5"/>
      <c r="J846" s="5"/>
      <c r="K846" s="5"/>
      <c r="L846" s="5"/>
      <c r="M846" s="231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</row>
    <row r="847" spans="1:62" s="2" customFormat="1" ht="15.75" customHeight="1" x14ac:dyDescent="0.25">
      <c r="A847" s="230"/>
      <c r="B847" s="9" t="s">
        <v>67</v>
      </c>
      <c r="C847" s="85">
        <v>1</v>
      </c>
      <c r="D847" s="12" t="s">
        <v>64</v>
      </c>
      <c r="E847" s="5"/>
      <c r="F847" s="5"/>
      <c r="G847" s="5"/>
      <c r="H847" s="5"/>
      <c r="I847" s="5"/>
      <c r="J847" s="5"/>
      <c r="K847" s="5"/>
      <c r="L847" s="5"/>
      <c r="M847" s="231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</row>
    <row r="848" spans="1:62" s="2" customFormat="1" ht="15.75" customHeight="1" x14ac:dyDescent="0.25">
      <c r="A848" s="402"/>
      <c r="B848" s="368"/>
      <c r="C848" s="350"/>
      <c r="D848" s="376"/>
      <c r="E848" s="355"/>
      <c r="F848" s="355"/>
      <c r="G848" s="355"/>
      <c r="H848" s="355"/>
      <c r="I848" s="355"/>
      <c r="J848" s="355"/>
      <c r="K848" s="5"/>
      <c r="L848" s="5"/>
      <c r="M848" s="231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</row>
    <row r="849" spans="1:62" ht="15.75" x14ac:dyDescent="0.25">
      <c r="A849" s="230" t="s">
        <v>288</v>
      </c>
      <c r="B849" s="5" t="s">
        <v>412</v>
      </c>
      <c r="C849" s="5"/>
      <c r="D849" s="5"/>
      <c r="E849" s="14"/>
      <c r="F849" s="5"/>
      <c r="G849" s="5"/>
      <c r="H849" s="5"/>
      <c r="I849" s="5"/>
      <c r="J849" s="5"/>
      <c r="K849" s="5"/>
      <c r="L849" s="5"/>
      <c r="M849" s="231"/>
      <c r="N849" s="235"/>
      <c r="O849" s="235"/>
      <c r="P849" s="237"/>
      <c r="Q849" s="237"/>
      <c r="R849" s="235"/>
      <c r="S849" s="235"/>
      <c r="T849" s="235"/>
      <c r="U849" s="235"/>
      <c r="V849" s="235"/>
      <c r="W849" s="235"/>
      <c r="X849" s="235"/>
      <c r="Y849" s="235"/>
      <c r="Z849" s="235"/>
      <c r="AA849" s="235"/>
      <c r="AB849" s="235"/>
      <c r="AC849" s="235"/>
      <c r="AD849" s="235"/>
      <c r="AE849" s="235"/>
      <c r="AF849" s="235"/>
      <c r="AG849" s="235"/>
      <c r="AH849" s="235"/>
      <c r="AI849" s="235"/>
      <c r="AJ849" s="235"/>
      <c r="AK849" s="235"/>
      <c r="AL849" s="235"/>
      <c r="AM849" s="235"/>
      <c r="AN849" s="235"/>
      <c r="AO849" s="235"/>
      <c r="AP849" s="235"/>
      <c r="AQ849" s="235"/>
      <c r="AR849" s="235"/>
      <c r="AS849" s="235"/>
      <c r="AT849" s="235"/>
      <c r="AU849" s="235"/>
      <c r="AV849" s="235"/>
      <c r="AW849" s="235"/>
      <c r="AX849" s="235"/>
      <c r="AY849" s="235"/>
      <c r="AZ849" s="235"/>
      <c r="BA849" s="235"/>
      <c r="BB849" s="235"/>
      <c r="BC849" s="235"/>
      <c r="BD849" s="235"/>
      <c r="BE849" s="235"/>
      <c r="BF849" s="235"/>
      <c r="BG849" s="235"/>
      <c r="BH849" s="235"/>
      <c r="BI849" s="235"/>
      <c r="BJ849" s="235"/>
    </row>
    <row r="850" spans="1:62" ht="15.75" x14ac:dyDescent="0.25">
      <c r="A850" s="230"/>
      <c r="B850" s="5"/>
      <c r="C850" s="5"/>
      <c r="D850" s="5"/>
      <c r="E850" s="14"/>
      <c r="F850" s="5"/>
      <c r="G850" s="5"/>
      <c r="H850" s="5"/>
      <c r="I850" s="5"/>
      <c r="J850" s="5"/>
      <c r="K850" s="5"/>
      <c r="L850" s="5"/>
      <c r="M850" s="231"/>
      <c r="N850" s="235"/>
      <c r="O850" s="235"/>
      <c r="P850" s="237"/>
      <c r="Q850" s="237"/>
      <c r="R850" s="235"/>
      <c r="S850" s="235"/>
      <c r="T850" s="235"/>
      <c r="U850" s="235"/>
      <c r="V850" s="235"/>
      <c r="W850" s="235"/>
      <c r="X850" s="235"/>
      <c r="Y850" s="235"/>
      <c r="Z850" s="235"/>
      <c r="AA850" s="235"/>
      <c r="AB850" s="235"/>
      <c r="AC850" s="235"/>
      <c r="AD850" s="235"/>
      <c r="AE850" s="235"/>
      <c r="AF850" s="235"/>
      <c r="AG850" s="235"/>
      <c r="AH850" s="235"/>
      <c r="AI850" s="235"/>
      <c r="AJ850" s="235"/>
      <c r="AK850" s="235"/>
      <c r="AL850" s="235"/>
      <c r="AM850" s="235"/>
      <c r="AN850" s="235"/>
      <c r="AO850" s="235"/>
      <c r="AP850" s="235"/>
      <c r="AQ850" s="235"/>
      <c r="AR850" s="235"/>
      <c r="AS850" s="235"/>
      <c r="AT850" s="235"/>
      <c r="AU850" s="235"/>
      <c r="AV850" s="235"/>
      <c r="AW850" s="235"/>
      <c r="AX850" s="235"/>
      <c r="AY850" s="235"/>
      <c r="AZ850" s="235"/>
      <c r="BA850" s="235"/>
      <c r="BB850" s="235"/>
      <c r="BC850" s="235"/>
      <c r="BD850" s="235"/>
      <c r="BE850" s="235"/>
      <c r="BF850" s="235"/>
      <c r="BG850" s="235"/>
      <c r="BH850" s="235"/>
      <c r="BI850" s="235"/>
      <c r="BJ850" s="235"/>
    </row>
    <row r="851" spans="1:62" ht="15.75" x14ac:dyDescent="0.25">
      <c r="A851" s="230"/>
      <c r="B851" s="9" t="s">
        <v>67</v>
      </c>
      <c r="C851" s="85">
        <v>1</v>
      </c>
      <c r="D851" s="12" t="s">
        <v>64</v>
      </c>
      <c r="E851" s="5"/>
      <c r="F851" s="5"/>
      <c r="G851" s="5"/>
      <c r="H851" s="5"/>
      <c r="I851" s="5"/>
      <c r="J851" s="5"/>
      <c r="K851" s="5"/>
      <c r="L851" s="5"/>
      <c r="M851" s="231"/>
      <c r="N851" s="235"/>
      <c r="O851" s="235"/>
      <c r="P851" s="237"/>
      <c r="Q851" s="237"/>
      <c r="R851" s="235"/>
      <c r="S851" s="235"/>
      <c r="T851" s="235"/>
      <c r="U851" s="235"/>
      <c r="V851" s="235"/>
      <c r="W851" s="235"/>
      <c r="X851" s="235"/>
      <c r="Y851" s="235"/>
      <c r="Z851" s="235"/>
      <c r="AA851" s="235"/>
      <c r="AB851" s="235"/>
      <c r="AC851" s="235"/>
      <c r="AD851" s="235"/>
      <c r="AE851" s="235"/>
      <c r="AF851" s="235"/>
      <c r="AG851" s="235"/>
      <c r="AH851" s="235"/>
      <c r="AI851" s="235"/>
      <c r="AJ851" s="235"/>
      <c r="AK851" s="235"/>
      <c r="AL851" s="235"/>
      <c r="AM851" s="235"/>
      <c r="AN851" s="235"/>
      <c r="AO851" s="235"/>
      <c r="AP851" s="235"/>
      <c r="AQ851" s="235"/>
      <c r="AR851" s="235"/>
      <c r="AS851" s="235"/>
      <c r="AT851" s="235"/>
      <c r="AU851" s="235"/>
      <c r="AV851" s="235"/>
      <c r="AW851" s="235"/>
      <c r="AX851" s="235"/>
      <c r="AY851" s="235"/>
      <c r="AZ851" s="235"/>
      <c r="BA851" s="235"/>
      <c r="BB851" s="235"/>
      <c r="BC851" s="235"/>
      <c r="BD851" s="235"/>
      <c r="BE851" s="235"/>
      <c r="BF851" s="235"/>
      <c r="BG851" s="235"/>
      <c r="BH851" s="235"/>
      <c r="BI851" s="235"/>
      <c r="BJ851" s="235"/>
    </row>
    <row r="852" spans="1:62" ht="15.75" x14ac:dyDescent="0.25">
      <c r="A852" s="402"/>
      <c r="B852" s="368"/>
      <c r="C852" s="350"/>
      <c r="D852" s="376"/>
      <c r="E852" s="355"/>
      <c r="F852" s="355"/>
      <c r="G852" s="355"/>
      <c r="H852" s="355"/>
      <c r="I852" s="355"/>
      <c r="J852" s="355"/>
      <c r="K852" s="5"/>
      <c r="L852" s="5"/>
      <c r="M852" s="231"/>
      <c r="N852" s="235"/>
      <c r="O852" s="235"/>
      <c r="P852" s="237"/>
      <c r="Q852" s="237"/>
      <c r="R852" s="235"/>
      <c r="S852" s="235"/>
      <c r="T852" s="235"/>
      <c r="U852" s="235"/>
      <c r="V852" s="235"/>
      <c r="W852" s="235"/>
      <c r="X852" s="235"/>
      <c r="Y852" s="235"/>
      <c r="Z852" s="235"/>
      <c r="AA852" s="235"/>
      <c r="AB852" s="235"/>
      <c r="AC852" s="235"/>
      <c r="AD852" s="235"/>
      <c r="AE852" s="235"/>
      <c r="AF852" s="235"/>
      <c r="AG852" s="235"/>
      <c r="AH852" s="235"/>
      <c r="AI852" s="235"/>
      <c r="AJ852" s="235"/>
      <c r="AK852" s="235"/>
      <c r="AL852" s="235"/>
      <c r="AM852" s="235"/>
      <c r="AN852" s="235"/>
      <c r="AO852" s="235"/>
      <c r="AP852" s="235"/>
      <c r="AQ852" s="235"/>
      <c r="AR852" s="235"/>
      <c r="AS852" s="235"/>
      <c r="AT852" s="235"/>
      <c r="AU852" s="235"/>
      <c r="AV852" s="235"/>
      <c r="AW852" s="235"/>
      <c r="AX852" s="235"/>
      <c r="AY852" s="235"/>
      <c r="AZ852" s="235"/>
      <c r="BA852" s="235"/>
      <c r="BB852" s="235"/>
      <c r="BC852" s="235"/>
      <c r="BD852" s="235"/>
      <c r="BE852" s="235"/>
      <c r="BF852" s="235"/>
      <c r="BG852" s="235"/>
      <c r="BH852" s="235"/>
      <c r="BI852" s="235"/>
      <c r="BJ852" s="235"/>
    </row>
    <row r="853" spans="1:62" ht="15.75" x14ac:dyDescent="0.25">
      <c r="A853" s="230" t="s">
        <v>289</v>
      </c>
      <c r="B853" s="5" t="str">
        <f>'PLANILHA ORÇAM.'!D152</f>
        <v>Disjuntor bipolar tipo din, corrente nominal de 10a - fornecimento e instalação. af_04/2016</v>
      </c>
      <c r="C853" s="5"/>
      <c r="D853" s="5"/>
      <c r="E853" s="14"/>
      <c r="F853" s="5"/>
      <c r="G853" s="5"/>
      <c r="H853" s="5"/>
      <c r="I853" s="5"/>
      <c r="J853" s="5"/>
      <c r="K853" s="5"/>
      <c r="L853" s="5"/>
      <c r="M853" s="231"/>
      <c r="N853" s="235"/>
      <c r="O853" s="235"/>
      <c r="P853" s="237"/>
      <c r="Q853" s="237"/>
      <c r="R853" s="235"/>
      <c r="S853" s="235"/>
      <c r="T853" s="235"/>
      <c r="U853" s="235"/>
      <c r="V853" s="235"/>
      <c r="W853" s="235"/>
      <c r="X853" s="235"/>
      <c r="Y853" s="235"/>
      <c r="Z853" s="235"/>
      <c r="AA853" s="235"/>
      <c r="AB853" s="235"/>
      <c r="AC853" s="235"/>
      <c r="AD853" s="235"/>
      <c r="AE853" s="235"/>
      <c r="AF853" s="235"/>
      <c r="AG853" s="235"/>
      <c r="AH853" s="235"/>
      <c r="AI853" s="235"/>
      <c r="AJ853" s="235"/>
      <c r="AK853" s="235"/>
      <c r="AL853" s="235"/>
      <c r="AM853" s="235"/>
      <c r="AN853" s="235"/>
      <c r="AO853" s="235"/>
      <c r="AP853" s="235"/>
      <c r="AQ853" s="235"/>
      <c r="AR853" s="235"/>
      <c r="AS853" s="235"/>
      <c r="AT853" s="235"/>
      <c r="AU853" s="235"/>
      <c r="AV853" s="235"/>
      <c r="AW853" s="235"/>
      <c r="AX853" s="235"/>
      <c r="AY853" s="235"/>
      <c r="AZ853" s="235"/>
      <c r="BA853" s="235"/>
      <c r="BB853" s="235"/>
      <c r="BC853" s="235"/>
      <c r="BD853" s="235"/>
      <c r="BE853" s="235"/>
      <c r="BF853" s="235"/>
      <c r="BG853" s="235"/>
      <c r="BH853" s="235"/>
      <c r="BI853" s="235"/>
      <c r="BJ853" s="235"/>
    </row>
    <row r="854" spans="1:62" ht="15.75" x14ac:dyDescent="0.25">
      <c r="A854" s="230"/>
      <c r="B854" s="5"/>
      <c r="C854" s="5"/>
      <c r="D854" s="5"/>
      <c r="E854" s="14"/>
      <c r="F854" s="5"/>
      <c r="G854" s="5"/>
      <c r="H854" s="5"/>
      <c r="I854" s="5"/>
      <c r="J854" s="5"/>
      <c r="K854" s="5"/>
      <c r="L854" s="5"/>
      <c r="M854" s="231"/>
      <c r="N854" s="235"/>
      <c r="O854" s="235"/>
      <c r="P854" s="237"/>
      <c r="Q854" s="237"/>
      <c r="R854" s="235"/>
      <c r="S854" s="235"/>
      <c r="T854" s="235"/>
      <c r="U854" s="235"/>
      <c r="V854" s="235"/>
      <c r="W854" s="235"/>
      <c r="X854" s="235"/>
      <c r="Y854" s="235"/>
      <c r="Z854" s="235"/>
      <c r="AA854" s="235"/>
      <c r="AB854" s="235"/>
      <c r="AC854" s="235"/>
      <c r="AD854" s="235"/>
      <c r="AE854" s="235"/>
      <c r="AF854" s="235"/>
      <c r="AG854" s="235"/>
      <c r="AH854" s="235"/>
      <c r="AI854" s="235"/>
      <c r="AJ854" s="235"/>
      <c r="AK854" s="235"/>
      <c r="AL854" s="235"/>
      <c r="AM854" s="235"/>
      <c r="AN854" s="235"/>
      <c r="AO854" s="235"/>
      <c r="AP854" s="235"/>
      <c r="AQ854" s="235"/>
      <c r="AR854" s="235"/>
      <c r="AS854" s="235"/>
      <c r="AT854" s="235"/>
      <c r="AU854" s="235"/>
      <c r="AV854" s="235"/>
      <c r="AW854" s="235"/>
      <c r="AX854" s="235"/>
      <c r="AY854" s="235"/>
      <c r="AZ854" s="235"/>
      <c r="BA854" s="235"/>
      <c r="BB854" s="235"/>
      <c r="BC854" s="235"/>
      <c r="BD854" s="235"/>
      <c r="BE854" s="235"/>
      <c r="BF854" s="235"/>
      <c r="BG854" s="235"/>
      <c r="BH854" s="235"/>
      <c r="BI854" s="235"/>
      <c r="BJ854" s="235"/>
    </row>
    <row r="855" spans="1:62" ht="15.75" x14ac:dyDescent="0.25">
      <c r="A855" s="230"/>
      <c r="B855" s="9" t="s">
        <v>67</v>
      </c>
      <c r="C855" s="85">
        <v>7</v>
      </c>
      <c r="D855" s="12" t="s">
        <v>64</v>
      </c>
      <c r="E855" s="5"/>
      <c r="F855" s="5"/>
      <c r="G855" s="5"/>
      <c r="H855" s="5"/>
      <c r="I855" s="5"/>
      <c r="J855" s="5"/>
      <c r="K855" s="5"/>
      <c r="L855" s="5"/>
      <c r="M855" s="231"/>
      <c r="N855" s="235"/>
      <c r="O855" s="235"/>
      <c r="P855" s="237"/>
      <c r="Q855" s="237"/>
      <c r="R855" s="235"/>
      <c r="S855" s="235"/>
      <c r="T855" s="235"/>
      <c r="U855" s="235"/>
      <c r="V855" s="235"/>
      <c r="W855" s="235"/>
      <c r="X855" s="235"/>
      <c r="Y855" s="235"/>
      <c r="Z855" s="235"/>
      <c r="AA855" s="235"/>
      <c r="AB855" s="235"/>
      <c r="AC855" s="235"/>
      <c r="AD855" s="235"/>
      <c r="AE855" s="235"/>
      <c r="AF855" s="235"/>
      <c r="AG855" s="235"/>
      <c r="AH855" s="235"/>
      <c r="AI855" s="235"/>
      <c r="AJ855" s="235"/>
      <c r="AK855" s="235"/>
      <c r="AL855" s="235"/>
      <c r="AM855" s="235"/>
      <c r="AN855" s="235"/>
      <c r="AO855" s="235"/>
      <c r="AP855" s="235"/>
      <c r="AQ855" s="235"/>
      <c r="AR855" s="235"/>
      <c r="AS855" s="235"/>
      <c r="AT855" s="235"/>
      <c r="AU855" s="235"/>
      <c r="AV855" s="235"/>
      <c r="AW855" s="235"/>
      <c r="AX855" s="235"/>
      <c r="AY855" s="235"/>
      <c r="AZ855" s="235"/>
      <c r="BA855" s="235"/>
      <c r="BB855" s="235"/>
      <c r="BC855" s="235"/>
      <c r="BD855" s="235"/>
      <c r="BE855" s="235"/>
      <c r="BF855" s="235"/>
      <c r="BG855" s="235"/>
      <c r="BH855" s="235"/>
      <c r="BI855" s="235"/>
      <c r="BJ855" s="235"/>
    </row>
    <row r="856" spans="1:62" ht="15.75" x14ac:dyDescent="0.25">
      <c r="A856" s="402"/>
      <c r="B856" s="368"/>
      <c r="C856" s="350"/>
      <c r="D856" s="376"/>
      <c r="E856" s="355"/>
      <c r="F856" s="355"/>
      <c r="G856" s="355"/>
      <c r="H856" s="355"/>
      <c r="I856" s="355"/>
      <c r="J856" s="355"/>
      <c r="K856" s="5"/>
      <c r="L856" s="5"/>
      <c r="M856" s="231"/>
      <c r="N856" s="235"/>
      <c r="O856" s="235"/>
      <c r="P856" s="237"/>
      <c r="Q856" s="237"/>
      <c r="R856" s="235"/>
      <c r="S856" s="235"/>
      <c r="T856" s="235"/>
      <c r="U856" s="235"/>
      <c r="V856" s="235"/>
      <c r="W856" s="235"/>
      <c r="X856" s="235"/>
      <c r="Y856" s="235"/>
      <c r="Z856" s="235"/>
      <c r="AA856" s="235"/>
      <c r="AB856" s="235"/>
      <c r="AC856" s="235"/>
      <c r="AD856" s="235"/>
      <c r="AE856" s="235"/>
      <c r="AF856" s="235"/>
      <c r="AG856" s="235"/>
      <c r="AH856" s="235"/>
      <c r="AI856" s="235"/>
      <c r="AJ856" s="235"/>
      <c r="AK856" s="235"/>
      <c r="AL856" s="235"/>
      <c r="AM856" s="235"/>
      <c r="AN856" s="235"/>
      <c r="AO856" s="235"/>
      <c r="AP856" s="235"/>
      <c r="AQ856" s="235"/>
      <c r="AR856" s="235"/>
      <c r="AS856" s="235"/>
      <c r="AT856" s="235"/>
      <c r="AU856" s="235"/>
      <c r="AV856" s="235"/>
      <c r="AW856" s="235"/>
      <c r="AX856" s="235"/>
      <c r="AY856" s="235"/>
      <c r="AZ856" s="235"/>
      <c r="BA856" s="235"/>
      <c r="BB856" s="235"/>
      <c r="BC856" s="235"/>
      <c r="BD856" s="235"/>
      <c r="BE856" s="235"/>
      <c r="BF856" s="235"/>
      <c r="BG856" s="235"/>
      <c r="BH856" s="235"/>
      <c r="BI856" s="235"/>
      <c r="BJ856" s="235"/>
    </row>
    <row r="857" spans="1:62" ht="15.75" x14ac:dyDescent="0.25">
      <c r="A857" s="230" t="s">
        <v>291</v>
      </c>
      <c r="B857" s="5" t="str">
        <f>'PLANILHA ORÇAM.'!D153</f>
        <v>Disjuntor bipolar tipo din, corrente nominal de 16a - fornecimento e instalação. af_04/2016</v>
      </c>
      <c r="C857" s="5"/>
      <c r="D857" s="5"/>
      <c r="E857" s="14"/>
      <c r="F857" s="5"/>
      <c r="G857" s="5"/>
      <c r="H857" s="5"/>
      <c r="I857" s="5"/>
      <c r="J857" s="5"/>
      <c r="K857" s="5"/>
      <c r="L857" s="5"/>
      <c r="M857" s="231"/>
      <c r="N857" s="235"/>
      <c r="O857" s="235"/>
      <c r="P857" s="237"/>
      <c r="Q857" s="237"/>
      <c r="R857" s="235"/>
      <c r="S857" s="235"/>
      <c r="T857" s="235"/>
      <c r="U857" s="235"/>
      <c r="V857" s="235"/>
      <c r="W857" s="235"/>
      <c r="X857" s="235"/>
      <c r="Y857" s="235"/>
      <c r="Z857" s="235"/>
      <c r="AA857" s="235"/>
      <c r="AB857" s="235"/>
      <c r="AC857" s="235"/>
      <c r="AD857" s="235"/>
      <c r="AE857" s="235"/>
      <c r="AF857" s="235"/>
      <c r="AG857" s="235"/>
      <c r="AH857" s="235"/>
      <c r="AI857" s="235"/>
      <c r="AJ857" s="235"/>
      <c r="AK857" s="235"/>
      <c r="AL857" s="235"/>
      <c r="AM857" s="235"/>
      <c r="AN857" s="235"/>
      <c r="AO857" s="235"/>
      <c r="AP857" s="235"/>
      <c r="AQ857" s="235"/>
      <c r="AR857" s="235"/>
      <c r="AS857" s="235"/>
      <c r="AT857" s="235"/>
      <c r="AU857" s="235"/>
      <c r="AV857" s="235"/>
      <c r="AW857" s="235"/>
      <c r="AX857" s="235"/>
      <c r="AY857" s="235"/>
      <c r="AZ857" s="235"/>
      <c r="BA857" s="235"/>
      <c r="BB857" s="235"/>
      <c r="BC857" s="235"/>
      <c r="BD857" s="235"/>
      <c r="BE857" s="235"/>
      <c r="BF857" s="235"/>
      <c r="BG857" s="235"/>
      <c r="BH857" s="235"/>
      <c r="BI857" s="235"/>
      <c r="BJ857" s="235"/>
    </row>
    <row r="858" spans="1:62" ht="15.75" x14ac:dyDescent="0.25">
      <c r="A858" s="230"/>
      <c r="B858" s="5"/>
      <c r="C858" s="5"/>
      <c r="D858" s="5"/>
      <c r="E858" s="14"/>
      <c r="F858" s="5"/>
      <c r="G858" s="5"/>
      <c r="H858" s="5"/>
      <c r="I858" s="5"/>
      <c r="J858" s="5"/>
      <c r="K858" s="5"/>
      <c r="L858" s="5"/>
      <c r="M858" s="231"/>
      <c r="N858" s="235"/>
      <c r="O858" s="235"/>
      <c r="P858" s="237"/>
      <c r="Q858" s="237"/>
      <c r="R858" s="235"/>
      <c r="S858" s="235"/>
      <c r="T858" s="235"/>
      <c r="U858" s="235"/>
      <c r="V858" s="235"/>
      <c r="W858" s="235"/>
      <c r="X858" s="235"/>
      <c r="Y858" s="235"/>
      <c r="Z858" s="235"/>
      <c r="AA858" s="235"/>
      <c r="AB858" s="235"/>
      <c r="AC858" s="235"/>
      <c r="AD858" s="235"/>
      <c r="AE858" s="235"/>
      <c r="AF858" s="235"/>
      <c r="AG858" s="235"/>
      <c r="AH858" s="235"/>
      <c r="AI858" s="235"/>
      <c r="AJ858" s="235"/>
      <c r="AK858" s="235"/>
      <c r="AL858" s="235"/>
      <c r="AM858" s="235"/>
      <c r="AN858" s="235"/>
      <c r="AO858" s="235"/>
      <c r="AP858" s="235"/>
      <c r="AQ858" s="235"/>
      <c r="AR858" s="235"/>
      <c r="AS858" s="235"/>
      <c r="AT858" s="235"/>
      <c r="AU858" s="235"/>
      <c r="AV858" s="235"/>
      <c r="AW858" s="235"/>
      <c r="AX858" s="235"/>
      <c r="AY858" s="235"/>
      <c r="AZ858" s="235"/>
      <c r="BA858" s="235"/>
      <c r="BB858" s="235"/>
      <c r="BC858" s="235"/>
      <c r="BD858" s="235"/>
      <c r="BE858" s="235"/>
      <c r="BF858" s="235"/>
      <c r="BG858" s="235"/>
      <c r="BH858" s="235"/>
      <c r="BI858" s="235"/>
      <c r="BJ858" s="235"/>
    </row>
    <row r="859" spans="1:62" ht="15.75" x14ac:dyDescent="0.25">
      <c r="A859" s="230"/>
      <c r="B859" s="9" t="s">
        <v>67</v>
      </c>
      <c r="C859" s="85">
        <v>2</v>
      </c>
      <c r="D859" s="12" t="s">
        <v>64</v>
      </c>
      <c r="E859" s="5"/>
      <c r="F859" s="5"/>
      <c r="G859" s="5"/>
      <c r="H859" s="5"/>
      <c r="I859" s="5"/>
      <c r="J859" s="5"/>
      <c r="K859" s="5"/>
      <c r="L859" s="5"/>
      <c r="M859" s="231"/>
      <c r="N859" s="235"/>
      <c r="O859" s="235"/>
      <c r="P859" s="237"/>
      <c r="Q859" s="237"/>
      <c r="R859" s="235"/>
      <c r="S859" s="235"/>
      <c r="T859" s="235"/>
      <c r="U859" s="235"/>
      <c r="V859" s="235"/>
      <c r="W859" s="235"/>
      <c r="X859" s="235"/>
      <c r="Y859" s="235"/>
      <c r="Z859" s="235"/>
      <c r="AA859" s="235"/>
      <c r="AB859" s="235"/>
      <c r="AC859" s="235"/>
      <c r="AD859" s="235"/>
      <c r="AE859" s="235"/>
      <c r="AF859" s="235"/>
      <c r="AG859" s="235"/>
      <c r="AH859" s="235"/>
      <c r="AI859" s="235"/>
      <c r="AJ859" s="235"/>
      <c r="AK859" s="235"/>
      <c r="AL859" s="235"/>
      <c r="AM859" s="235"/>
      <c r="AN859" s="235"/>
      <c r="AO859" s="235"/>
      <c r="AP859" s="235"/>
      <c r="AQ859" s="235"/>
      <c r="AR859" s="235"/>
      <c r="AS859" s="235"/>
      <c r="AT859" s="235"/>
      <c r="AU859" s="235"/>
      <c r="AV859" s="235"/>
      <c r="AW859" s="235"/>
      <c r="AX859" s="235"/>
      <c r="AY859" s="235"/>
      <c r="AZ859" s="235"/>
      <c r="BA859" s="235"/>
      <c r="BB859" s="235"/>
      <c r="BC859" s="235"/>
      <c r="BD859" s="235"/>
      <c r="BE859" s="235"/>
      <c r="BF859" s="235"/>
      <c r="BG859" s="235"/>
      <c r="BH859" s="235"/>
      <c r="BI859" s="235"/>
      <c r="BJ859" s="235"/>
    </row>
    <row r="860" spans="1:62" ht="15.75" x14ac:dyDescent="0.25">
      <c r="A860" s="402"/>
      <c r="B860" s="368"/>
      <c r="C860" s="350"/>
      <c r="D860" s="376"/>
      <c r="E860" s="355"/>
      <c r="F860" s="355"/>
      <c r="G860" s="355"/>
      <c r="H860" s="355"/>
      <c r="I860" s="355"/>
      <c r="J860" s="355"/>
      <c r="K860" s="5"/>
      <c r="L860" s="5"/>
      <c r="M860" s="231"/>
      <c r="N860" s="235"/>
      <c r="O860" s="235"/>
      <c r="P860" s="237"/>
      <c r="Q860" s="237"/>
      <c r="R860" s="235"/>
      <c r="S860" s="235"/>
      <c r="T860" s="235"/>
      <c r="U860" s="235"/>
      <c r="V860" s="235"/>
      <c r="W860" s="235"/>
      <c r="X860" s="235"/>
      <c r="Y860" s="235"/>
      <c r="Z860" s="235"/>
      <c r="AA860" s="235"/>
      <c r="AB860" s="235"/>
      <c r="AC860" s="235"/>
      <c r="AD860" s="235"/>
      <c r="AE860" s="235"/>
      <c r="AF860" s="235"/>
      <c r="AG860" s="235"/>
      <c r="AH860" s="235"/>
      <c r="AI860" s="235"/>
      <c r="AJ860" s="235"/>
      <c r="AK860" s="235"/>
      <c r="AL860" s="235"/>
      <c r="AM860" s="235"/>
      <c r="AN860" s="235"/>
      <c r="AO860" s="235"/>
      <c r="AP860" s="235"/>
      <c r="AQ860" s="235"/>
      <c r="AR860" s="235"/>
      <c r="AS860" s="235"/>
      <c r="AT860" s="235"/>
      <c r="AU860" s="235"/>
      <c r="AV860" s="235"/>
      <c r="AW860" s="235"/>
      <c r="AX860" s="235"/>
      <c r="AY860" s="235"/>
      <c r="AZ860" s="235"/>
      <c r="BA860" s="235"/>
      <c r="BB860" s="235"/>
      <c r="BC860" s="235"/>
      <c r="BD860" s="235"/>
      <c r="BE860" s="235"/>
      <c r="BF860" s="235"/>
      <c r="BG860" s="235"/>
      <c r="BH860" s="235"/>
      <c r="BI860" s="235"/>
      <c r="BJ860" s="235"/>
    </row>
    <row r="861" spans="1:62" ht="15.75" x14ac:dyDescent="0.25">
      <c r="A861" s="230" t="s">
        <v>292</v>
      </c>
      <c r="B861" s="5" t="str">
        <f>'PLANILHA ORÇAM.'!D154</f>
        <v>Disjuntor bipolar tipo din, corrente nominal de 50a - fornecimento e instalação. af_04/2016</v>
      </c>
      <c r="C861" s="5"/>
      <c r="D861" s="5"/>
      <c r="E861" s="14"/>
      <c r="F861" s="5"/>
      <c r="G861" s="5"/>
      <c r="H861" s="5"/>
      <c r="I861" s="5"/>
      <c r="J861" s="5"/>
      <c r="K861" s="5"/>
      <c r="L861" s="5"/>
      <c r="M861" s="231"/>
      <c r="N861" s="235"/>
      <c r="O861" s="235"/>
      <c r="P861" s="237"/>
      <c r="Q861" s="237"/>
      <c r="R861" s="235"/>
      <c r="S861" s="235"/>
      <c r="T861" s="235"/>
      <c r="U861" s="235"/>
      <c r="V861" s="235"/>
      <c r="W861" s="235"/>
      <c r="X861" s="235"/>
      <c r="Y861" s="235"/>
      <c r="Z861" s="235"/>
      <c r="AA861" s="235"/>
      <c r="AB861" s="235"/>
      <c r="AC861" s="235"/>
      <c r="AD861" s="235"/>
      <c r="AE861" s="235"/>
      <c r="AF861" s="235"/>
      <c r="AG861" s="235"/>
      <c r="AH861" s="235"/>
      <c r="AI861" s="235"/>
      <c r="AJ861" s="235"/>
      <c r="AK861" s="235"/>
      <c r="AL861" s="235"/>
      <c r="AM861" s="235"/>
      <c r="AN861" s="235"/>
      <c r="AO861" s="235"/>
      <c r="AP861" s="235"/>
      <c r="AQ861" s="235"/>
      <c r="AR861" s="235"/>
      <c r="AS861" s="235"/>
      <c r="AT861" s="235"/>
      <c r="AU861" s="235"/>
      <c r="AV861" s="235"/>
      <c r="AW861" s="235"/>
      <c r="AX861" s="235"/>
      <c r="AY861" s="235"/>
      <c r="AZ861" s="235"/>
      <c r="BA861" s="235"/>
      <c r="BB861" s="235"/>
      <c r="BC861" s="235"/>
      <c r="BD861" s="235"/>
      <c r="BE861" s="235"/>
      <c r="BF861" s="235"/>
      <c r="BG861" s="235"/>
      <c r="BH861" s="235"/>
      <c r="BI861" s="235"/>
      <c r="BJ861" s="235"/>
    </row>
    <row r="862" spans="1:62" ht="15.75" x14ac:dyDescent="0.25">
      <c r="A862" s="230"/>
      <c r="B862" s="5"/>
      <c r="C862" s="5"/>
      <c r="D862" s="5"/>
      <c r="E862" s="14"/>
      <c r="F862" s="5"/>
      <c r="G862" s="5"/>
      <c r="H862" s="5"/>
      <c r="I862" s="5"/>
      <c r="J862" s="5"/>
      <c r="K862" s="5"/>
      <c r="L862" s="5"/>
      <c r="M862" s="231"/>
      <c r="N862" s="235"/>
      <c r="O862" s="235"/>
      <c r="P862" s="237"/>
      <c r="Q862" s="237"/>
      <c r="R862" s="235"/>
      <c r="S862" s="235"/>
      <c r="T862" s="235"/>
      <c r="U862" s="235"/>
      <c r="V862" s="235"/>
      <c r="W862" s="235"/>
      <c r="X862" s="235"/>
      <c r="Y862" s="235"/>
      <c r="Z862" s="235"/>
      <c r="AA862" s="235"/>
      <c r="AB862" s="235"/>
      <c r="AC862" s="235"/>
      <c r="AD862" s="235"/>
      <c r="AE862" s="235"/>
      <c r="AF862" s="235"/>
      <c r="AG862" s="235"/>
      <c r="AH862" s="235"/>
      <c r="AI862" s="235"/>
      <c r="AJ862" s="235"/>
      <c r="AK862" s="235"/>
      <c r="AL862" s="235"/>
      <c r="AM862" s="235"/>
      <c r="AN862" s="235"/>
      <c r="AO862" s="235"/>
      <c r="AP862" s="235"/>
      <c r="AQ862" s="235"/>
      <c r="AR862" s="235"/>
      <c r="AS862" s="235"/>
      <c r="AT862" s="235"/>
      <c r="AU862" s="235"/>
      <c r="AV862" s="235"/>
      <c r="AW862" s="235"/>
      <c r="AX862" s="235"/>
      <c r="AY862" s="235"/>
      <c r="AZ862" s="235"/>
      <c r="BA862" s="235"/>
      <c r="BB862" s="235"/>
      <c r="BC862" s="235"/>
      <c r="BD862" s="235"/>
      <c r="BE862" s="235"/>
      <c r="BF862" s="235"/>
      <c r="BG862" s="235"/>
      <c r="BH862" s="235"/>
      <c r="BI862" s="235"/>
      <c r="BJ862" s="235"/>
    </row>
    <row r="863" spans="1:62" ht="15.75" x14ac:dyDescent="0.25">
      <c r="A863" s="230"/>
      <c r="B863" s="9" t="s">
        <v>67</v>
      </c>
      <c r="C863" s="85">
        <v>2</v>
      </c>
      <c r="D863" s="12" t="s">
        <v>64</v>
      </c>
      <c r="E863" s="5"/>
      <c r="F863" s="5"/>
      <c r="G863" s="5"/>
      <c r="H863" s="5"/>
      <c r="I863" s="5"/>
      <c r="J863" s="5"/>
      <c r="K863" s="5"/>
      <c r="L863" s="5"/>
      <c r="M863" s="231"/>
      <c r="N863" s="235"/>
      <c r="O863" s="235"/>
      <c r="P863" s="237"/>
      <c r="Q863" s="237"/>
      <c r="R863" s="235"/>
      <c r="S863" s="235"/>
      <c r="T863" s="235"/>
      <c r="U863" s="235"/>
      <c r="V863" s="235"/>
      <c r="W863" s="235"/>
      <c r="X863" s="235"/>
      <c r="Y863" s="235"/>
      <c r="Z863" s="235"/>
      <c r="AA863" s="235"/>
      <c r="AB863" s="235"/>
      <c r="AC863" s="235"/>
      <c r="AD863" s="235"/>
      <c r="AE863" s="235"/>
      <c r="AF863" s="235"/>
      <c r="AG863" s="235"/>
      <c r="AH863" s="235"/>
      <c r="AI863" s="235"/>
      <c r="AJ863" s="235"/>
      <c r="AK863" s="235"/>
      <c r="AL863" s="235"/>
      <c r="AM863" s="235"/>
      <c r="AN863" s="235"/>
      <c r="AO863" s="235"/>
      <c r="AP863" s="235"/>
      <c r="AQ863" s="235"/>
      <c r="AR863" s="235"/>
      <c r="AS863" s="235"/>
      <c r="AT863" s="235"/>
      <c r="AU863" s="235"/>
      <c r="AV863" s="235"/>
      <c r="AW863" s="235"/>
      <c r="AX863" s="235"/>
      <c r="AY863" s="235"/>
      <c r="AZ863" s="235"/>
      <c r="BA863" s="235"/>
      <c r="BB863" s="235"/>
      <c r="BC863" s="235"/>
      <c r="BD863" s="235"/>
      <c r="BE863" s="235"/>
      <c r="BF863" s="235"/>
      <c r="BG863" s="235"/>
      <c r="BH863" s="235"/>
      <c r="BI863" s="235"/>
      <c r="BJ863" s="235"/>
    </row>
    <row r="864" spans="1:62" ht="15.75" x14ac:dyDescent="0.25">
      <c r="A864" s="402"/>
      <c r="B864" s="368"/>
      <c r="C864" s="350"/>
      <c r="D864" s="376"/>
      <c r="E864" s="355"/>
      <c r="F864" s="355"/>
      <c r="G864" s="355"/>
      <c r="H864" s="355"/>
      <c r="I864" s="355"/>
      <c r="J864" s="355"/>
      <c r="K864" s="5"/>
      <c r="L864" s="5"/>
      <c r="M864" s="231"/>
      <c r="N864" s="235"/>
      <c r="O864" s="235"/>
      <c r="P864" s="237"/>
      <c r="Q864" s="237"/>
      <c r="R864" s="235"/>
      <c r="S864" s="235"/>
      <c r="T864" s="235"/>
      <c r="U864" s="235"/>
      <c r="V864" s="235"/>
      <c r="W864" s="235"/>
      <c r="X864" s="235"/>
      <c r="Y864" s="235"/>
      <c r="Z864" s="235"/>
      <c r="AA864" s="235"/>
      <c r="AB864" s="235"/>
      <c r="AC864" s="235"/>
      <c r="AD864" s="235"/>
      <c r="AE864" s="235"/>
      <c r="AF864" s="235"/>
      <c r="AG864" s="235"/>
      <c r="AH864" s="235"/>
      <c r="AI864" s="235"/>
      <c r="AJ864" s="235"/>
      <c r="AK864" s="235"/>
      <c r="AL864" s="235"/>
      <c r="AM864" s="235"/>
      <c r="AN864" s="235"/>
      <c r="AO864" s="235"/>
      <c r="AP864" s="235"/>
      <c r="AQ864" s="235"/>
      <c r="AR864" s="235"/>
      <c r="AS864" s="235"/>
      <c r="AT864" s="235"/>
      <c r="AU864" s="235"/>
      <c r="AV864" s="235"/>
      <c r="AW864" s="235"/>
      <c r="AX864" s="235"/>
      <c r="AY864" s="235"/>
      <c r="AZ864" s="235"/>
      <c r="BA864" s="235"/>
      <c r="BB864" s="235"/>
      <c r="BC864" s="235"/>
      <c r="BD864" s="235"/>
      <c r="BE864" s="235"/>
      <c r="BF864" s="235"/>
      <c r="BG864" s="235"/>
      <c r="BH864" s="235"/>
      <c r="BI864" s="235"/>
      <c r="BJ864" s="235"/>
    </row>
    <row r="865" spans="1:62" ht="15.75" x14ac:dyDescent="0.25">
      <c r="A865" s="230" t="s">
        <v>293</v>
      </c>
      <c r="B865" s="5" t="str">
        <f>'PLANILHA ORÇAM.'!D155</f>
        <v>Disjuntor tripolar tipo din, corrente nominal de 100a - fornecimento e instalação. af_04/2016</v>
      </c>
      <c r="C865" s="5"/>
      <c r="D865" s="5"/>
      <c r="E865" s="14"/>
      <c r="F865" s="5"/>
      <c r="G865" s="5"/>
      <c r="H865" s="5"/>
      <c r="I865" s="5"/>
      <c r="J865" s="5"/>
      <c r="K865" s="5"/>
      <c r="L865" s="5"/>
      <c r="M865" s="231"/>
      <c r="N865" s="235"/>
      <c r="O865" s="235"/>
      <c r="P865" s="237"/>
      <c r="Q865" s="237"/>
      <c r="R865" s="235"/>
      <c r="S865" s="235"/>
      <c r="T865" s="235"/>
      <c r="U865" s="235"/>
      <c r="V865" s="235"/>
      <c r="W865" s="235"/>
      <c r="X865" s="235"/>
      <c r="Y865" s="235"/>
      <c r="Z865" s="235"/>
      <c r="AA865" s="235"/>
      <c r="AB865" s="235"/>
      <c r="AC865" s="235"/>
      <c r="AD865" s="235"/>
      <c r="AE865" s="235"/>
      <c r="AF865" s="235"/>
      <c r="AG865" s="235"/>
      <c r="AH865" s="235"/>
      <c r="AI865" s="235"/>
      <c r="AJ865" s="235"/>
      <c r="AK865" s="235"/>
      <c r="AL865" s="235"/>
      <c r="AM865" s="235"/>
      <c r="AN865" s="235"/>
      <c r="AO865" s="235"/>
      <c r="AP865" s="235"/>
      <c r="AQ865" s="235"/>
      <c r="AR865" s="235"/>
      <c r="AS865" s="235"/>
      <c r="AT865" s="235"/>
      <c r="AU865" s="235"/>
      <c r="AV865" s="235"/>
      <c r="AW865" s="235"/>
      <c r="AX865" s="235"/>
      <c r="AY865" s="235"/>
      <c r="AZ865" s="235"/>
      <c r="BA865" s="235"/>
      <c r="BB865" s="235"/>
      <c r="BC865" s="235"/>
      <c r="BD865" s="235"/>
      <c r="BE865" s="235"/>
      <c r="BF865" s="235"/>
      <c r="BG865" s="235"/>
      <c r="BH865" s="235"/>
      <c r="BI865" s="235"/>
      <c r="BJ865" s="235"/>
    </row>
    <row r="866" spans="1:62" ht="15.75" x14ac:dyDescent="0.25">
      <c r="A866" s="230"/>
      <c r="B866" s="5"/>
      <c r="C866" s="5"/>
      <c r="D866" s="5"/>
      <c r="E866" s="14"/>
      <c r="F866" s="5"/>
      <c r="G866" s="5"/>
      <c r="H866" s="5"/>
      <c r="I866" s="5"/>
      <c r="J866" s="5"/>
      <c r="K866" s="5"/>
      <c r="L866" s="5"/>
      <c r="M866" s="231"/>
      <c r="N866" s="235"/>
      <c r="O866" s="235"/>
      <c r="P866" s="237"/>
      <c r="Q866" s="237"/>
      <c r="R866" s="235"/>
      <c r="S866" s="235"/>
      <c r="T866" s="235"/>
      <c r="U866" s="235"/>
      <c r="V866" s="235"/>
      <c r="W866" s="235"/>
      <c r="X866" s="235"/>
      <c r="Y866" s="235"/>
      <c r="Z866" s="235"/>
      <c r="AA866" s="235"/>
      <c r="AB866" s="235"/>
      <c r="AC866" s="235"/>
      <c r="AD866" s="235"/>
      <c r="AE866" s="235"/>
      <c r="AF866" s="235"/>
      <c r="AG866" s="235"/>
      <c r="AH866" s="235"/>
      <c r="AI866" s="235"/>
      <c r="AJ866" s="235"/>
      <c r="AK866" s="235"/>
      <c r="AL866" s="235"/>
      <c r="AM866" s="235"/>
      <c r="AN866" s="235"/>
      <c r="AO866" s="235"/>
      <c r="AP866" s="235"/>
      <c r="AQ866" s="235"/>
      <c r="AR866" s="235"/>
      <c r="AS866" s="235"/>
      <c r="AT866" s="235"/>
      <c r="AU866" s="235"/>
      <c r="AV866" s="235"/>
      <c r="AW866" s="235"/>
      <c r="AX866" s="235"/>
      <c r="AY866" s="235"/>
      <c r="AZ866" s="235"/>
      <c r="BA866" s="235"/>
      <c r="BB866" s="235"/>
      <c r="BC866" s="235"/>
      <c r="BD866" s="235"/>
      <c r="BE866" s="235"/>
      <c r="BF866" s="235"/>
      <c r="BG866" s="235"/>
      <c r="BH866" s="235"/>
      <c r="BI866" s="235"/>
      <c r="BJ866" s="235"/>
    </row>
    <row r="867" spans="1:62" ht="15.75" x14ac:dyDescent="0.25">
      <c r="A867" s="230"/>
      <c r="B867" s="9" t="s">
        <v>67</v>
      </c>
      <c r="C867" s="85">
        <v>1</v>
      </c>
      <c r="D867" s="12" t="s">
        <v>64</v>
      </c>
      <c r="E867" s="5"/>
      <c r="F867" s="5"/>
      <c r="G867" s="5"/>
      <c r="H867" s="5"/>
      <c r="I867" s="5"/>
      <c r="J867" s="5"/>
      <c r="K867" s="5"/>
      <c r="L867" s="5"/>
      <c r="M867" s="231"/>
      <c r="N867" s="235"/>
      <c r="O867" s="235"/>
      <c r="P867" s="237"/>
      <c r="Q867" s="237"/>
      <c r="R867" s="235"/>
      <c r="S867" s="235"/>
      <c r="T867" s="235"/>
      <c r="U867" s="235"/>
      <c r="V867" s="235"/>
      <c r="W867" s="235"/>
      <c r="X867" s="235"/>
      <c r="Y867" s="235"/>
      <c r="Z867" s="235"/>
      <c r="AA867" s="235"/>
      <c r="AB867" s="235"/>
      <c r="AC867" s="235"/>
      <c r="AD867" s="235"/>
      <c r="AE867" s="235"/>
      <c r="AF867" s="235"/>
      <c r="AG867" s="235"/>
      <c r="AH867" s="235"/>
      <c r="AI867" s="235"/>
      <c r="AJ867" s="235"/>
      <c r="AK867" s="235"/>
      <c r="AL867" s="235"/>
      <c r="AM867" s="235"/>
      <c r="AN867" s="235"/>
      <c r="AO867" s="235"/>
      <c r="AP867" s="235"/>
      <c r="AQ867" s="235"/>
      <c r="AR867" s="235"/>
      <c r="AS867" s="235"/>
      <c r="AT867" s="235"/>
      <c r="AU867" s="235"/>
      <c r="AV867" s="235"/>
      <c r="AW867" s="235"/>
      <c r="AX867" s="235"/>
      <c r="AY867" s="235"/>
      <c r="AZ867" s="235"/>
      <c r="BA867" s="235"/>
      <c r="BB867" s="235"/>
      <c r="BC867" s="235"/>
      <c r="BD867" s="235"/>
      <c r="BE867" s="235"/>
      <c r="BF867" s="235"/>
      <c r="BG867" s="235"/>
      <c r="BH867" s="235"/>
      <c r="BI867" s="235"/>
      <c r="BJ867" s="235"/>
    </row>
    <row r="868" spans="1:62" ht="15.75" x14ac:dyDescent="0.25">
      <c r="A868" s="402"/>
      <c r="B868" s="368"/>
      <c r="C868" s="350"/>
      <c r="D868" s="376"/>
      <c r="E868" s="355"/>
      <c r="F868" s="355"/>
      <c r="G868" s="355"/>
      <c r="H868" s="355"/>
      <c r="I868" s="355"/>
      <c r="J868" s="355"/>
      <c r="K868" s="5"/>
      <c r="L868" s="5"/>
      <c r="M868" s="231"/>
      <c r="N868" s="235"/>
      <c r="O868" s="235"/>
      <c r="P868" s="237"/>
      <c r="Q868" s="237"/>
      <c r="R868" s="235"/>
      <c r="S868" s="235"/>
      <c r="T868" s="235"/>
      <c r="U868" s="235"/>
      <c r="V868" s="235"/>
      <c r="W868" s="235"/>
      <c r="X868" s="235"/>
      <c r="Y868" s="235"/>
      <c r="Z868" s="235"/>
      <c r="AA868" s="235"/>
      <c r="AB868" s="235"/>
      <c r="AC868" s="235"/>
      <c r="AD868" s="235"/>
      <c r="AE868" s="235"/>
      <c r="AF868" s="235"/>
      <c r="AG868" s="235"/>
      <c r="AH868" s="235"/>
      <c r="AI868" s="235"/>
      <c r="AJ868" s="235"/>
      <c r="AK868" s="235"/>
      <c r="AL868" s="235"/>
      <c r="AM868" s="235"/>
      <c r="AN868" s="235"/>
      <c r="AO868" s="235"/>
      <c r="AP868" s="235"/>
      <c r="AQ868" s="235"/>
      <c r="AR868" s="235"/>
      <c r="AS868" s="235"/>
      <c r="AT868" s="235"/>
      <c r="AU868" s="235"/>
      <c r="AV868" s="235"/>
      <c r="AW868" s="235"/>
      <c r="AX868" s="235"/>
      <c r="AY868" s="235"/>
      <c r="AZ868" s="235"/>
      <c r="BA868" s="235"/>
      <c r="BB868" s="235"/>
      <c r="BC868" s="235"/>
      <c r="BD868" s="235"/>
      <c r="BE868" s="235"/>
      <c r="BF868" s="235"/>
      <c r="BG868" s="235"/>
      <c r="BH868" s="235"/>
      <c r="BI868" s="235"/>
      <c r="BJ868" s="235"/>
    </row>
    <row r="869" spans="1:62" ht="15.75" x14ac:dyDescent="0.25">
      <c r="A869" s="228"/>
      <c r="B869" s="24" t="str">
        <f>'[20]PLANILHA ORÇAM.'!D196</f>
        <v>Eletrodutos e tubos</v>
      </c>
      <c r="C869" s="24"/>
      <c r="D869" s="24"/>
      <c r="E869" s="31"/>
      <c r="F869" s="24"/>
      <c r="G869" s="24"/>
      <c r="H869" s="24"/>
      <c r="I869" s="24"/>
      <c r="J869" s="24"/>
      <c r="K869" s="24"/>
      <c r="L869" s="24"/>
      <c r="M869" s="229"/>
      <c r="N869" s="235"/>
      <c r="O869" s="235"/>
      <c r="P869" s="237"/>
      <c r="Q869" s="237"/>
      <c r="R869" s="235"/>
      <c r="S869" s="235"/>
      <c r="T869" s="235"/>
      <c r="U869" s="235"/>
      <c r="V869" s="235"/>
      <c r="W869" s="235"/>
      <c r="X869" s="235"/>
      <c r="Y869" s="235"/>
      <c r="Z869" s="235"/>
      <c r="AA869" s="235"/>
      <c r="AB869" s="235"/>
      <c r="AC869" s="235"/>
      <c r="AD869" s="235"/>
      <c r="AE869" s="235"/>
      <c r="AF869" s="235"/>
      <c r="AG869" s="235"/>
      <c r="AH869" s="235"/>
      <c r="AI869" s="235"/>
      <c r="AJ869" s="235"/>
      <c r="AK869" s="235"/>
      <c r="AL869" s="235"/>
      <c r="AM869" s="235"/>
      <c r="AN869" s="235"/>
      <c r="AO869" s="235"/>
      <c r="AP869" s="235"/>
      <c r="AQ869" s="235"/>
      <c r="AR869" s="235"/>
      <c r="AS869" s="235"/>
      <c r="AT869" s="235"/>
      <c r="AU869" s="235"/>
      <c r="AV869" s="235"/>
      <c r="AW869" s="235"/>
      <c r="AX869" s="235"/>
      <c r="AY869" s="235"/>
      <c r="AZ869" s="235"/>
      <c r="BA869" s="235"/>
      <c r="BB869" s="235"/>
      <c r="BC869" s="235"/>
      <c r="BD869" s="235"/>
      <c r="BE869" s="235"/>
      <c r="BF869" s="235"/>
      <c r="BG869" s="235"/>
      <c r="BH869" s="235"/>
      <c r="BI869" s="235"/>
      <c r="BJ869" s="235"/>
    </row>
    <row r="870" spans="1:62" ht="15.75" x14ac:dyDescent="0.25">
      <c r="A870" s="230"/>
      <c r="B870" s="17"/>
      <c r="C870" s="15"/>
      <c r="D870" s="16"/>
      <c r="E870" s="14"/>
      <c r="F870" s="5"/>
      <c r="G870" s="5"/>
      <c r="H870" s="5"/>
      <c r="I870" s="5"/>
      <c r="J870" s="5"/>
      <c r="K870" s="5"/>
      <c r="L870" s="5"/>
      <c r="M870" s="231"/>
      <c r="N870" s="235"/>
      <c r="O870" s="235"/>
      <c r="P870" s="237"/>
      <c r="Q870" s="237"/>
      <c r="R870" s="235"/>
      <c r="S870" s="235"/>
      <c r="T870" s="235"/>
      <c r="U870" s="235"/>
      <c r="V870" s="235"/>
      <c r="W870" s="235"/>
      <c r="X870" s="235"/>
      <c r="Y870" s="235"/>
      <c r="Z870" s="235"/>
      <c r="AA870" s="235"/>
      <c r="AB870" s="235"/>
      <c r="AC870" s="235"/>
      <c r="AD870" s="235"/>
      <c r="AE870" s="235"/>
      <c r="AF870" s="235"/>
      <c r="AG870" s="235"/>
      <c r="AH870" s="235"/>
      <c r="AI870" s="235"/>
      <c r="AJ870" s="235"/>
      <c r="AK870" s="235"/>
      <c r="AL870" s="235"/>
      <c r="AM870" s="235"/>
      <c r="AN870" s="235"/>
      <c r="AO870" s="235"/>
      <c r="AP870" s="235"/>
      <c r="AQ870" s="235"/>
      <c r="AR870" s="235"/>
      <c r="AS870" s="235"/>
      <c r="AT870" s="235"/>
      <c r="AU870" s="235"/>
      <c r="AV870" s="235"/>
      <c r="AW870" s="235"/>
      <c r="AX870" s="235"/>
      <c r="AY870" s="235"/>
      <c r="AZ870" s="235"/>
      <c r="BA870" s="235"/>
      <c r="BB870" s="235"/>
      <c r="BC870" s="235"/>
      <c r="BD870" s="235"/>
      <c r="BE870" s="235"/>
      <c r="BF870" s="235"/>
      <c r="BG870" s="235"/>
      <c r="BH870" s="235"/>
      <c r="BI870" s="235"/>
      <c r="BJ870" s="235"/>
    </row>
    <row r="871" spans="1:62" ht="15.75" x14ac:dyDescent="0.25">
      <c r="A871" s="230" t="s">
        <v>294</v>
      </c>
      <c r="B871" s="736" t="str">
        <f>'[20]PLANILHA ORÇAM.'!D197</f>
        <v>Eletroduto rígido roscável, pvc, dn 25 mm (3/4"), para circuitos terminais, instalado em forro - fornecimento e instalação. af_12/2015</v>
      </c>
      <c r="C871" s="736"/>
      <c r="D871" s="736"/>
      <c r="E871" s="736"/>
      <c r="F871" s="736"/>
      <c r="G871" s="736"/>
      <c r="H871" s="736"/>
      <c r="I871" s="736"/>
      <c r="J871" s="736"/>
      <c r="K871" s="736"/>
      <c r="L871" s="736"/>
      <c r="M871" s="737"/>
      <c r="N871" s="235"/>
      <c r="O871" s="235"/>
      <c r="P871" s="237"/>
      <c r="Q871" s="237"/>
      <c r="R871" s="235"/>
      <c r="S871" s="235"/>
      <c r="T871" s="235"/>
      <c r="U871" s="235"/>
      <c r="V871" s="235"/>
      <c r="W871" s="235"/>
      <c r="X871" s="235"/>
      <c r="Y871" s="235"/>
      <c r="Z871" s="235"/>
      <c r="AA871" s="235"/>
      <c r="AB871" s="235"/>
      <c r="AC871" s="235"/>
      <c r="AD871" s="235"/>
      <c r="AE871" s="235"/>
      <c r="AF871" s="235"/>
      <c r="AG871" s="235"/>
      <c r="AH871" s="235"/>
      <c r="AI871" s="235"/>
      <c r="AJ871" s="235"/>
      <c r="AK871" s="235"/>
      <c r="AL871" s="235"/>
      <c r="AM871" s="235"/>
      <c r="AN871" s="235"/>
      <c r="AO871" s="235"/>
      <c r="AP871" s="235"/>
      <c r="AQ871" s="235"/>
      <c r="AR871" s="235"/>
      <c r="AS871" s="235"/>
      <c r="AT871" s="235"/>
      <c r="AU871" s="235"/>
      <c r="AV871" s="235"/>
      <c r="AW871" s="235"/>
      <c r="AX871" s="235"/>
      <c r="AY871" s="235"/>
      <c r="AZ871" s="235"/>
      <c r="BA871" s="235"/>
      <c r="BB871" s="235"/>
      <c r="BC871" s="235"/>
      <c r="BD871" s="235"/>
      <c r="BE871" s="235"/>
      <c r="BF871" s="235"/>
      <c r="BG871" s="235"/>
      <c r="BH871" s="235"/>
      <c r="BI871" s="235"/>
      <c r="BJ871" s="235"/>
    </row>
    <row r="872" spans="1:62" s="6" customFormat="1" ht="16.5" x14ac:dyDescent="0.3">
      <c r="A872" s="230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232"/>
      <c r="N872" s="117"/>
      <c r="S872" s="128"/>
      <c r="T872" s="129"/>
      <c r="U872" s="130"/>
      <c r="V872" s="131"/>
    </row>
    <row r="873" spans="1:62" s="6" customFormat="1" ht="16.5" x14ac:dyDescent="0.3">
      <c r="A873" s="230"/>
      <c r="B873" s="9" t="s">
        <v>67</v>
      </c>
      <c r="C873" s="85">
        <v>373.35</v>
      </c>
      <c r="D873" s="12" t="s">
        <v>57</v>
      </c>
      <c r="E873" s="5"/>
      <c r="F873" s="5"/>
      <c r="G873" s="5"/>
      <c r="H873" s="5"/>
      <c r="I873" s="5"/>
      <c r="J873" s="5"/>
      <c r="K873" s="5"/>
      <c r="L873" s="5"/>
      <c r="M873" s="231"/>
      <c r="N873" s="117"/>
      <c r="S873" s="128"/>
      <c r="T873" s="129"/>
      <c r="U873" s="130"/>
      <c r="V873" s="131"/>
    </row>
    <row r="874" spans="1:62" s="6" customFormat="1" ht="16.5" x14ac:dyDescent="0.3">
      <c r="A874" s="402"/>
      <c r="B874" s="368"/>
      <c r="C874" s="350"/>
      <c r="D874" s="376"/>
      <c r="E874" s="355"/>
      <c r="F874" s="355"/>
      <c r="G874" s="355"/>
      <c r="H874" s="355"/>
      <c r="I874" s="355"/>
      <c r="J874" s="355"/>
      <c r="K874" s="355"/>
      <c r="L874" s="355"/>
      <c r="M874" s="403"/>
      <c r="N874" s="117"/>
      <c r="S874" s="128"/>
      <c r="T874" s="129"/>
      <c r="U874" s="130"/>
      <c r="V874" s="131"/>
    </row>
    <row r="875" spans="1:62" s="6" customFormat="1" ht="16.5" x14ac:dyDescent="0.3">
      <c r="A875" s="230" t="s">
        <v>295</v>
      </c>
      <c r="B875" s="736" t="s">
        <v>419</v>
      </c>
      <c r="C875" s="736"/>
      <c r="D875" s="736"/>
      <c r="E875" s="736"/>
      <c r="F875" s="736"/>
      <c r="G875" s="736"/>
      <c r="H875" s="736"/>
      <c r="I875" s="736"/>
      <c r="J875" s="736"/>
      <c r="K875" s="736"/>
      <c r="L875" s="736"/>
      <c r="M875" s="737"/>
      <c r="N875" s="117"/>
      <c r="S875" s="128"/>
      <c r="T875" s="129"/>
      <c r="U875" s="130"/>
      <c r="V875" s="131"/>
    </row>
    <row r="876" spans="1:62" s="6" customFormat="1" ht="16.5" x14ac:dyDescent="0.3">
      <c r="A876" s="230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232"/>
      <c r="N876" s="117"/>
      <c r="S876" s="128"/>
      <c r="T876" s="129"/>
      <c r="U876" s="130"/>
      <c r="V876" s="131"/>
    </row>
    <row r="877" spans="1:62" s="6" customFormat="1" ht="16.5" x14ac:dyDescent="0.3">
      <c r="A877" s="230"/>
      <c r="B877" s="9" t="s">
        <v>67</v>
      </c>
      <c r="C877" s="85">
        <v>2</v>
      </c>
      <c r="D877" s="12" t="s">
        <v>64</v>
      </c>
      <c r="E877" s="5"/>
      <c r="F877" s="5"/>
      <c r="G877" s="5"/>
      <c r="H877" s="5"/>
      <c r="I877" s="5"/>
      <c r="J877" s="5"/>
      <c r="K877" s="5"/>
      <c r="L877" s="5"/>
      <c r="M877" s="231"/>
      <c r="N877" s="117"/>
      <c r="S877" s="128"/>
      <c r="T877" s="129"/>
      <c r="U877" s="130"/>
      <c r="V877" s="131"/>
    </row>
    <row r="878" spans="1:62" s="6" customFormat="1" ht="16.5" x14ac:dyDescent="0.3">
      <c r="A878" s="402"/>
      <c r="B878" s="368"/>
      <c r="C878" s="350"/>
      <c r="D878" s="376"/>
      <c r="E878" s="355"/>
      <c r="F878" s="355"/>
      <c r="G878" s="355"/>
      <c r="H878" s="355"/>
      <c r="I878" s="355"/>
      <c r="J878" s="355"/>
      <c r="K878" s="355"/>
      <c r="L878" s="355"/>
      <c r="M878" s="403"/>
      <c r="N878" s="117"/>
      <c r="S878" s="128"/>
      <c r="T878" s="129"/>
      <c r="U878" s="130"/>
      <c r="V878" s="131"/>
    </row>
    <row r="879" spans="1:62" s="6" customFormat="1" ht="16.5" x14ac:dyDescent="0.3">
      <c r="A879" s="230" t="s">
        <v>420</v>
      </c>
      <c r="B879" s="736" t="str">
        <f>'PLANILHA ORÇAM.'!D161</f>
        <v xml:space="preserve">Caixa de inspeção para aterramento, circurlar em polietileno, diâmetro interno = 0.3m </v>
      </c>
      <c r="C879" s="736"/>
      <c r="D879" s="736"/>
      <c r="E879" s="736"/>
      <c r="F879" s="736"/>
      <c r="G879" s="736"/>
      <c r="H879" s="736"/>
      <c r="I879" s="736"/>
      <c r="J879" s="736"/>
      <c r="K879" s="736"/>
      <c r="L879" s="736"/>
      <c r="M879" s="737"/>
      <c r="N879" s="117"/>
      <c r="S879" s="128"/>
      <c r="T879" s="129"/>
      <c r="U879" s="130"/>
      <c r="V879" s="131"/>
    </row>
    <row r="880" spans="1:62" s="6" customFormat="1" ht="16.5" x14ac:dyDescent="0.3">
      <c r="A880" s="230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232"/>
      <c r="N880" s="117"/>
      <c r="S880" s="128"/>
      <c r="T880" s="129"/>
      <c r="U880" s="130"/>
      <c r="V880" s="131"/>
    </row>
    <row r="881" spans="1:22" s="6" customFormat="1" ht="16.5" x14ac:dyDescent="0.3">
      <c r="A881" s="230"/>
      <c r="B881" s="9" t="s">
        <v>67</v>
      </c>
      <c r="C881" s="85">
        <v>1</v>
      </c>
      <c r="D881" s="12" t="s">
        <v>64</v>
      </c>
      <c r="E881" s="5"/>
      <c r="F881" s="5"/>
      <c r="G881" s="5"/>
      <c r="H881" s="5"/>
      <c r="I881" s="5"/>
      <c r="J881" s="5"/>
      <c r="K881" s="5"/>
      <c r="L881" s="5"/>
      <c r="M881" s="231"/>
      <c r="N881" s="117"/>
      <c r="S881" s="128"/>
      <c r="T881" s="129"/>
      <c r="U881" s="130"/>
      <c r="V881" s="131"/>
    </row>
    <row r="882" spans="1:22" s="6" customFormat="1" ht="16.5" x14ac:dyDescent="0.3">
      <c r="A882" s="402"/>
      <c r="B882" s="368"/>
      <c r="C882" s="350"/>
      <c r="D882" s="376"/>
      <c r="E882" s="355"/>
      <c r="F882" s="355"/>
      <c r="G882" s="355"/>
      <c r="H882" s="355"/>
      <c r="I882" s="355"/>
      <c r="J882" s="355"/>
      <c r="K882" s="355"/>
      <c r="L882" s="355"/>
      <c r="M882" s="403"/>
      <c r="N882" s="117"/>
      <c r="S882" s="128"/>
      <c r="T882" s="129"/>
      <c r="U882" s="130"/>
      <c r="V882" s="131"/>
    </row>
    <row r="883" spans="1:22" s="6" customFormat="1" ht="16.5" x14ac:dyDescent="0.3">
      <c r="A883" s="230" t="s">
        <v>504</v>
      </c>
      <c r="B883" s="736" t="str">
        <f>'PLANILHA ORÇAM.'!D163</f>
        <v>Caixa retangular 4" X 4" Alta</v>
      </c>
      <c r="C883" s="736"/>
      <c r="D883" s="736"/>
      <c r="E883" s="736"/>
      <c r="F883" s="736"/>
      <c r="G883" s="736"/>
      <c r="H883" s="736"/>
      <c r="I883" s="736"/>
      <c r="J883" s="736"/>
      <c r="K883" s="736"/>
      <c r="L883" s="736"/>
      <c r="M883" s="737"/>
      <c r="N883" s="117"/>
      <c r="S883" s="128"/>
      <c r="T883" s="129"/>
      <c r="U883" s="130"/>
      <c r="V883" s="131"/>
    </row>
    <row r="884" spans="1:22" s="6" customFormat="1" ht="16.5" x14ac:dyDescent="0.3">
      <c r="A884" s="230"/>
      <c r="B884" s="24" t="s">
        <v>422</v>
      </c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232"/>
      <c r="N884" s="117"/>
      <c r="S884" s="128"/>
      <c r="T884" s="129"/>
      <c r="U884" s="130"/>
      <c r="V884" s="131"/>
    </row>
    <row r="885" spans="1:22" s="6" customFormat="1" ht="16.5" x14ac:dyDescent="0.3">
      <c r="A885" s="230"/>
      <c r="B885" s="24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232"/>
      <c r="N885" s="117"/>
      <c r="S885" s="128"/>
      <c r="T885" s="129"/>
      <c r="U885" s="130"/>
      <c r="V885" s="131"/>
    </row>
    <row r="886" spans="1:22" s="6" customFormat="1" ht="16.5" x14ac:dyDescent="0.3">
      <c r="A886" s="230"/>
      <c r="B886" s="9" t="s">
        <v>67</v>
      </c>
      <c r="C886" s="85">
        <v>2</v>
      </c>
      <c r="D886" s="12" t="s">
        <v>64</v>
      </c>
      <c r="E886" s="5"/>
      <c r="F886" s="5"/>
      <c r="G886" s="5"/>
      <c r="H886" s="5"/>
      <c r="I886" s="5"/>
      <c r="J886" s="5"/>
      <c r="K886" s="5"/>
      <c r="L886" s="5"/>
      <c r="M886" s="231"/>
      <c r="N886" s="117"/>
      <c r="S886" s="128"/>
      <c r="T886" s="129"/>
      <c r="U886" s="130"/>
      <c r="V886" s="131"/>
    </row>
    <row r="887" spans="1:22" s="6" customFormat="1" ht="16.5" x14ac:dyDescent="0.3">
      <c r="A887" s="402"/>
      <c r="B887" s="368"/>
      <c r="C887" s="350"/>
      <c r="D887" s="376"/>
      <c r="E887" s="355"/>
      <c r="F887" s="355"/>
      <c r="G887" s="355"/>
      <c r="H887" s="355"/>
      <c r="I887" s="355"/>
      <c r="J887" s="355"/>
      <c r="K887" s="355"/>
      <c r="L887" s="355"/>
      <c r="M887" s="403"/>
      <c r="N887" s="117"/>
      <c r="S887" s="128"/>
      <c r="T887" s="129"/>
      <c r="U887" s="130"/>
      <c r="V887" s="131"/>
    </row>
    <row r="888" spans="1:22" s="6" customFormat="1" ht="16.5" x14ac:dyDescent="0.3">
      <c r="A888" s="230" t="s">
        <v>505</v>
      </c>
      <c r="B888" s="736" t="s">
        <v>511</v>
      </c>
      <c r="C888" s="736"/>
      <c r="D888" s="736"/>
      <c r="E888" s="736"/>
      <c r="F888" s="736"/>
      <c r="G888" s="736"/>
      <c r="H888" s="736"/>
      <c r="I888" s="736"/>
      <c r="J888" s="736"/>
      <c r="K888" s="736"/>
      <c r="L888" s="736"/>
      <c r="M888" s="737"/>
      <c r="N888" s="117"/>
      <c r="S888" s="128"/>
      <c r="T888" s="129"/>
      <c r="U888" s="130"/>
      <c r="V888" s="131"/>
    </row>
    <row r="889" spans="1:22" s="6" customFormat="1" ht="16.5" x14ac:dyDescent="0.3">
      <c r="A889" s="230"/>
      <c r="B889" s="24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232"/>
      <c r="N889" s="117"/>
      <c r="S889" s="128"/>
      <c r="T889" s="129"/>
      <c r="U889" s="130"/>
      <c r="V889" s="131"/>
    </row>
    <row r="890" spans="1:22" s="6" customFormat="1" ht="16.5" x14ac:dyDescent="0.3">
      <c r="A890" s="230"/>
      <c r="B890" s="9" t="s">
        <v>67</v>
      </c>
      <c r="C890" s="85">
        <v>149.82</v>
      </c>
      <c r="D890" s="12" t="s">
        <v>57</v>
      </c>
      <c r="E890" s="5"/>
      <c r="F890" s="5"/>
      <c r="G890" s="5"/>
      <c r="H890" s="5"/>
      <c r="I890" s="5"/>
      <c r="J890" s="5"/>
      <c r="K890" s="5"/>
      <c r="L890" s="5"/>
      <c r="M890" s="231"/>
      <c r="N890" s="117"/>
      <c r="S890" s="128"/>
      <c r="T890" s="129"/>
      <c r="U890" s="130"/>
      <c r="V890" s="131"/>
    </row>
    <row r="891" spans="1:22" s="6" customFormat="1" ht="16.5" x14ac:dyDescent="0.3">
      <c r="A891" s="402"/>
      <c r="B891" s="368"/>
      <c r="C891" s="350"/>
      <c r="D891" s="376"/>
      <c r="E891" s="355"/>
      <c r="F891" s="355"/>
      <c r="G891" s="355"/>
      <c r="H891" s="355"/>
      <c r="I891" s="355"/>
      <c r="J891" s="355"/>
      <c r="K891" s="355"/>
      <c r="L891" s="355"/>
      <c r="M891" s="403"/>
      <c r="N891" s="117"/>
      <c r="S891" s="128"/>
      <c r="T891" s="129"/>
      <c r="U891" s="130"/>
      <c r="V891" s="131"/>
    </row>
    <row r="892" spans="1:22" s="6" customFormat="1" ht="16.5" x14ac:dyDescent="0.3">
      <c r="A892" s="230" t="s">
        <v>506</v>
      </c>
      <c r="B892" s="736" t="str">
        <f>'PLANILHA ORÇAM.'!D165</f>
        <v>Tomada RJ45 -  fornecimento e instalação.</v>
      </c>
      <c r="C892" s="736"/>
      <c r="D892" s="736"/>
      <c r="E892" s="736"/>
      <c r="F892" s="736"/>
      <c r="G892" s="736"/>
      <c r="H892" s="736"/>
      <c r="I892" s="736"/>
      <c r="J892" s="736"/>
      <c r="K892" s="736"/>
      <c r="L892" s="736"/>
      <c r="M892" s="737"/>
      <c r="N892" s="117"/>
      <c r="S892" s="128"/>
      <c r="T892" s="129"/>
      <c r="U892" s="130"/>
      <c r="V892" s="131"/>
    </row>
    <row r="893" spans="1:22" s="6" customFormat="1" ht="16.5" x14ac:dyDescent="0.3">
      <c r="A893" s="230"/>
      <c r="B893" s="24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232"/>
      <c r="N893" s="117"/>
      <c r="S893" s="128"/>
      <c r="T893" s="129"/>
      <c r="U893" s="130"/>
      <c r="V893" s="131"/>
    </row>
    <row r="894" spans="1:22" s="6" customFormat="1" ht="16.5" x14ac:dyDescent="0.3">
      <c r="A894" s="230"/>
      <c r="B894" s="9" t="s">
        <v>67</v>
      </c>
      <c r="C894" s="85">
        <v>6</v>
      </c>
      <c r="D894" s="12" t="s">
        <v>64</v>
      </c>
      <c r="E894" s="5"/>
      <c r="F894" s="5"/>
      <c r="G894" s="5"/>
      <c r="H894" s="5"/>
      <c r="I894" s="5"/>
      <c r="J894" s="5"/>
      <c r="K894" s="5"/>
      <c r="L894" s="5"/>
      <c r="M894" s="231"/>
      <c r="N894" s="117"/>
      <c r="S894" s="128"/>
      <c r="T894" s="129"/>
      <c r="U894" s="130"/>
      <c r="V894" s="131"/>
    </row>
    <row r="895" spans="1:22" s="6" customFormat="1" ht="16.5" x14ac:dyDescent="0.3">
      <c r="A895" s="402"/>
      <c r="B895" s="368"/>
      <c r="C895" s="350"/>
      <c r="D895" s="376"/>
      <c r="E895" s="355"/>
      <c r="F895" s="355"/>
      <c r="G895" s="355"/>
      <c r="H895" s="355"/>
      <c r="I895" s="355"/>
      <c r="J895" s="355"/>
      <c r="K895" s="355"/>
      <c r="L895" s="355"/>
      <c r="M895" s="403"/>
      <c r="N895" s="117"/>
      <c r="S895" s="128"/>
      <c r="T895" s="129"/>
      <c r="U895" s="130"/>
      <c r="V895" s="131"/>
    </row>
    <row r="896" spans="1:22" s="6" customFormat="1" ht="16.5" x14ac:dyDescent="0.3">
      <c r="A896" s="230" t="s">
        <v>507</v>
      </c>
      <c r="B896" s="736" t="str">
        <f>'PLANILHA ORÇAM.'!D166</f>
        <v>Eletroduto rígido roscável, pvc, dn 32 mm (1"), para circuitos terminais, instalado em forro - fornecimento e instalação. af_12/2015</v>
      </c>
      <c r="C896" s="736"/>
      <c r="D896" s="736"/>
      <c r="E896" s="736"/>
      <c r="F896" s="736"/>
      <c r="G896" s="736"/>
      <c r="H896" s="736"/>
      <c r="I896" s="736"/>
      <c r="J896" s="736"/>
      <c r="K896" s="736"/>
      <c r="L896" s="736"/>
      <c r="M896" s="737"/>
      <c r="N896" s="117"/>
      <c r="S896" s="128"/>
      <c r="T896" s="129"/>
      <c r="U896" s="130"/>
      <c r="V896" s="131"/>
    </row>
    <row r="897" spans="1:62" s="6" customFormat="1" ht="16.5" x14ac:dyDescent="0.3">
      <c r="A897" s="230"/>
      <c r="B897" s="24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232"/>
      <c r="N897" s="117"/>
      <c r="S897" s="128"/>
      <c r="T897" s="129"/>
      <c r="U897" s="130"/>
      <c r="V897" s="131"/>
    </row>
    <row r="898" spans="1:62" s="6" customFormat="1" ht="16.5" x14ac:dyDescent="0.3">
      <c r="A898" s="230"/>
      <c r="B898" s="9" t="s">
        <v>67</v>
      </c>
      <c r="C898" s="85">
        <v>136.16</v>
      </c>
      <c r="D898" s="12" t="s">
        <v>57</v>
      </c>
      <c r="E898" s="5"/>
      <c r="F898" s="5"/>
      <c r="G898" s="5"/>
      <c r="H898" s="5"/>
      <c r="I898" s="5"/>
      <c r="J898" s="5"/>
      <c r="K898" s="5"/>
      <c r="L898" s="5"/>
      <c r="M898" s="231"/>
      <c r="N898" s="117"/>
      <c r="S898" s="128"/>
      <c r="T898" s="129"/>
      <c r="U898" s="130"/>
      <c r="V898" s="131"/>
    </row>
    <row r="899" spans="1:62" s="6" customFormat="1" ht="16.5" x14ac:dyDescent="0.3">
      <c r="A899" s="230"/>
      <c r="B899" s="439"/>
      <c r="C899" s="386"/>
      <c r="D899" s="440"/>
      <c r="E899" s="5"/>
      <c r="F899" s="5"/>
      <c r="G899" s="5"/>
      <c r="H899" s="5"/>
      <c r="I899" s="5"/>
      <c r="J899" s="5"/>
      <c r="K899" s="5"/>
      <c r="L899" s="5"/>
      <c r="M899" s="231"/>
      <c r="N899" s="117"/>
      <c r="S899" s="128"/>
      <c r="T899" s="129"/>
      <c r="U899" s="130"/>
      <c r="V899" s="131"/>
    </row>
    <row r="900" spans="1:62" s="6" customFormat="1" ht="16.5" x14ac:dyDescent="0.3">
      <c r="A900" s="230" t="s">
        <v>507</v>
      </c>
      <c r="B900" s="736" t="str">
        <f>'PLANILHA ORÇAM.'!D167</f>
        <v>Quadro de Distribuição para Telefone N.4, 60X60X12CM em Chapa Metálica , de Embutir</v>
      </c>
      <c r="C900" s="736"/>
      <c r="D900" s="736"/>
      <c r="E900" s="736"/>
      <c r="F900" s="736"/>
      <c r="G900" s="736"/>
      <c r="H900" s="736"/>
      <c r="I900" s="736"/>
      <c r="J900" s="736"/>
      <c r="K900" s="736"/>
      <c r="L900" s="736"/>
      <c r="M900" s="737"/>
      <c r="N900" s="117"/>
      <c r="S900" s="128"/>
      <c r="T900" s="129"/>
      <c r="U900" s="130"/>
      <c r="V900" s="131"/>
    </row>
    <row r="901" spans="1:62" s="6" customFormat="1" ht="16.5" x14ac:dyDescent="0.3">
      <c r="A901" s="230"/>
      <c r="B901" s="24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232"/>
      <c r="N901" s="117"/>
      <c r="S901" s="128"/>
      <c r="T901" s="129"/>
      <c r="U901" s="130"/>
      <c r="V901" s="131"/>
    </row>
    <row r="902" spans="1:62" s="6" customFormat="1" ht="16.5" x14ac:dyDescent="0.3">
      <c r="A902" s="230"/>
      <c r="B902" s="9" t="s">
        <v>67</v>
      </c>
      <c r="C902" s="85">
        <v>1</v>
      </c>
      <c r="D902" s="12" t="s">
        <v>64</v>
      </c>
      <c r="E902" s="5"/>
      <c r="F902" s="5"/>
      <c r="G902" s="5"/>
      <c r="H902" s="5"/>
      <c r="I902" s="5"/>
      <c r="J902" s="5"/>
      <c r="K902" s="5"/>
      <c r="L902" s="5"/>
      <c r="M902" s="231"/>
      <c r="N902" s="117"/>
      <c r="S902" s="128"/>
      <c r="T902" s="129"/>
      <c r="U902" s="130"/>
      <c r="V902" s="131"/>
    </row>
    <row r="903" spans="1:62" ht="15.75" x14ac:dyDescent="0.25">
      <c r="A903" s="230"/>
      <c r="B903" s="439"/>
      <c r="C903" s="386"/>
      <c r="D903" s="440"/>
      <c r="E903" s="5"/>
      <c r="F903" s="5"/>
      <c r="G903" s="5"/>
      <c r="H903" s="5"/>
      <c r="I903" s="5"/>
      <c r="J903" s="5"/>
      <c r="K903" s="5"/>
      <c r="L903" s="5"/>
      <c r="M903" s="231"/>
      <c r="N903" s="235"/>
      <c r="O903" s="235"/>
      <c r="P903" s="237"/>
      <c r="Q903" s="237"/>
      <c r="R903" s="235"/>
      <c r="S903" s="235"/>
      <c r="T903" s="235"/>
      <c r="U903" s="235"/>
      <c r="V903" s="235"/>
      <c r="W903" s="235"/>
      <c r="X903" s="235"/>
      <c r="Y903" s="235"/>
      <c r="Z903" s="235"/>
      <c r="AA903" s="235"/>
      <c r="AB903" s="235"/>
      <c r="AC903" s="235"/>
      <c r="AD903" s="235"/>
      <c r="AE903" s="235"/>
      <c r="AF903" s="235"/>
      <c r="AG903" s="235"/>
      <c r="AH903" s="235"/>
      <c r="AI903" s="235"/>
      <c r="AJ903" s="235"/>
      <c r="AK903" s="235"/>
      <c r="AL903" s="235"/>
      <c r="AM903" s="235"/>
      <c r="AN903" s="235"/>
      <c r="AO903" s="235"/>
      <c r="AP903" s="235"/>
      <c r="AQ903" s="235"/>
      <c r="AR903" s="235"/>
      <c r="AS903" s="235"/>
      <c r="AT903" s="235"/>
      <c r="AU903" s="235"/>
      <c r="AV903" s="235"/>
      <c r="AW903" s="235"/>
      <c r="AX903" s="235"/>
      <c r="AY903" s="235"/>
      <c r="AZ903" s="235"/>
      <c r="BA903" s="235"/>
      <c r="BB903" s="235"/>
      <c r="BC903" s="235"/>
      <c r="BD903" s="235"/>
      <c r="BE903" s="235"/>
      <c r="BF903" s="235"/>
      <c r="BG903" s="235"/>
      <c r="BH903" s="235"/>
      <c r="BI903" s="235"/>
      <c r="BJ903" s="235"/>
    </row>
    <row r="904" spans="1:62" s="6" customFormat="1" ht="16.5" x14ac:dyDescent="0.3">
      <c r="A904" s="69" t="str">
        <f>'[20]PLANILHA ORÇAM.'!A208</f>
        <v>14.0</v>
      </c>
      <c r="B904" s="70" t="str">
        <f>'[20]PLANILHA ORÇAM.'!B208</f>
        <v>DIVERSOS</v>
      </c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2"/>
    </row>
    <row r="905" spans="1:62" s="6" customFormat="1" ht="16.5" x14ac:dyDescent="0.3">
      <c r="A905" s="14"/>
      <c r="B905" s="5"/>
      <c r="C905" s="5"/>
      <c r="D905" s="5"/>
      <c r="E905" s="14"/>
      <c r="F905" s="5"/>
      <c r="G905" s="5"/>
      <c r="H905" s="5"/>
      <c r="I905" s="5"/>
      <c r="J905" s="5"/>
      <c r="K905" s="5"/>
      <c r="L905" s="5"/>
      <c r="M905" s="5"/>
    </row>
    <row r="906" spans="1:62" s="6" customFormat="1" ht="16.5" x14ac:dyDescent="0.3">
      <c r="A906" s="14" t="str">
        <f>'[20]PLANILHA ORÇAM.'!A209</f>
        <v>14.1</v>
      </c>
      <c r="B906" s="5" t="str">
        <f>'[20]PLANILHA ORÇAM.'!D209</f>
        <v>Limpeza final da obra</v>
      </c>
      <c r="C906" s="5"/>
      <c r="D906" s="5"/>
      <c r="E906" s="14"/>
      <c r="F906" s="5"/>
      <c r="G906" s="5"/>
      <c r="H906" s="5"/>
      <c r="I906" s="5"/>
      <c r="J906" s="5"/>
      <c r="K906" s="5"/>
      <c r="L906" s="5"/>
      <c r="M906" s="5"/>
      <c r="N906" s="117"/>
      <c r="S906" s="128"/>
      <c r="T906" s="129"/>
      <c r="U906" s="130"/>
      <c r="V906" s="131"/>
    </row>
    <row r="907" spans="1:62" s="6" customFormat="1" ht="16.5" x14ac:dyDescent="0.3">
      <c r="A907" s="14"/>
      <c r="B907" s="5"/>
      <c r="C907" s="5"/>
      <c r="D907" s="5"/>
      <c r="E907" s="14"/>
      <c r="F907" s="5"/>
      <c r="G907" s="5"/>
      <c r="H907" s="5"/>
      <c r="I907" s="5"/>
      <c r="J907" s="5"/>
      <c r="K907" s="5"/>
      <c r="L907" s="5"/>
      <c r="M907" s="5"/>
      <c r="N907" s="117"/>
      <c r="S907" s="128"/>
      <c r="T907" s="129"/>
      <c r="U907" s="130"/>
      <c r="V907" s="131"/>
    </row>
    <row r="908" spans="1:62" s="6" customFormat="1" ht="16.5" x14ac:dyDescent="0.3">
      <c r="A908" s="14"/>
      <c r="B908" s="16" t="s">
        <v>68</v>
      </c>
      <c r="C908" s="5"/>
      <c r="D908" s="5"/>
      <c r="E908" s="14"/>
      <c r="F908" s="5"/>
      <c r="G908" s="5"/>
      <c r="H908" s="5"/>
      <c r="I908" s="5"/>
      <c r="J908" s="5"/>
      <c r="K908" s="5"/>
      <c r="L908" s="5"/>
      <c r="M908" s="5"/>
      <c r="N908" s="117"/>
      <c r="S908" s="128"/>
      <c r="T908" s="129"/>
      <c r="U908" s="130"/>
      <c r="V908" s="131"/>
    </row>
    <row r="909" spans="1:62" s="6" customFormat="1" ht="16.5" x14ac:dyDescent="0.3">
      <c r="A909" s="14"/>
      <c r="B909" s="5"/>
      <c r="C909" s="5"/>
      <c r="D909" s="5"/>
      <c r="E909" s="14"/>
      <c r="F909" s="5"/>
      <c r="G909" s="5"/>
      <c r="H909" s="5"/>
      <c r="I909" s="5"/>
      <c r="J909" s="5"/>
      <c r="K909" s="5"/>
      <c r="L909" s="5"/>
      <c r="M909" s="5"/>
      <c r="N909" s="117"/>
      <c r="S909" s="128"/>
      <c r="T909" s="129"/>
      <c r="U909" s="130"/>
      <c r="V909" s="131"/>
    </row>
    <row r="910" spans="1:62" s="6" customFormat="1" ht="16.5" x14ac:dyDescent="0.3">
      <c r="A910" s="14"/>
      <c r="B910" s="171" t="s">
        <v>69</v>
      </c>
      <c r="C910" s="68"/>
      <c r="D910" s="58" t="s">
        <v>70</v>
      </c>
      <c r="E910" s="170"/>
      <c r="F910" s="200" t="s">
        <v>51</v>
      </c>
      <c r="I910" s="198"/>
      <c r="J910" s="43"/>
      <c r="L910" s="43"/>
      <c r="M910" s="17"/>
      <c r="N910" s="117"/>
      <c r="S910" s="128"/>
      <c r="T910" s="129"/>
      <c r="U910" s="130"/>
      <c r="V910" s="131"/>
    </row>
    <row r="911" spans="1:62" s="22" customFormat="1" ht="16.5" x14ac:dyDescent="0.3">
      <c r="A911" s="14"/>
      <c r="B911" s="125">
        <v>238.2</v>
      </c>
      <c r="C911" s="125" t="s">
        <v>6</v>
      </c>
      <c r="D911" s="238">
        <v>1</v>
      </c>
      <c r="E911" s="125" t="s">
        <v>7</v>
      </c>
      <c r="F911" s="125">
        <f>ROUND(B911*D911,2)</f>
        <v>238.2</v>
      </c>
      <c r="G911" s="6"/>
      <c r="H911" s="6"/>
      <c r="I911" s="125"/>
      <c r="J911" s="92"/>
      <c r="K911" s="6"/>
      <c r="L911" s="5"/>
      <c r="M911" s="17"/>
      <c r="N911" s="730"/>
      <c r="O911" s="730"/>
      <c r="P911" s="730"/>
      <c r="Q911" s="730"/>
      <c r="S911" s="188"/>
      <c r="T911" s="189"/>
      <c r="U911" s="190"/>
      <c r="V911" s="150"/>
    </row>
    <row r="912" spans="1:62" s="22" customFormat="1" ht="16.5" x14ac:dyDescent="0.3">
      <c r="A912" s="14"/>
      <c r="B912" s="5"/>
      <c r="C912" s="5"/>
      <c r="D912" s="5"/>
      <c r="E912" s="14"/>
      <c r="F912" s="5"/>
      <c r="G912" s="5"/>
      <c r="H912" s="5"/>
      <c r="I912" s="5"/>
      <c r="J912" s="5"/>
      <c r="K912" s="5"/>
      <c r="L912" s="5"/>
      <c r="M912" s="5"/>
      <c r="N912" s="187"/>
      <c r="S912" s="188"/>
      <c r="T912" s="189"/>
      <c r="U912" s="190"/>
      <c r="V912" s="150"/>
    </row>
    <row r="913" spans="1:62" s="6" customFormat="1" ht="16.5" x14ac:dyDescent="0.3">
      <c r="A913" s="14"/>
      <c r="B913" s="239" t="s">
        <v>71</v>
      </c>
      <c r="C913" s="162">
        <f>F911</f>
        <v>238.2</v>
      </c>
      <c r="D913" s="240" t="str">
        <f>'[20]PLANILHA ORÇAM.'!E209</f>
        <v>m²</v>
      </c>
      <c r="E913" s="14"/>
      <c r="F913" s="5"/>
      <c r="G913" s="5"/>
      <c r="H913" s="5"/>
      <c r="I913" s="5"/>
      <c r="J913" s="5"/>
      <c r="K913" s="5"/>
      <c r="L913" s="5"/>
      <c r="M913" s="5"/>
      <c r="N913" s="117"/>
      <c r="S913" s="128"/>
      <c r="T913" s="129"/>
      <c r="U913" s="130"/>
      <c r="V913" s="131"/>
    </row>
    <row r="914" spans="1:62" s="6" customFormat="1" ht="16.5" x14ac:dyDescent="0.3">
      <c r="A914" s="348"/>
      <c r="B914" s="456"/>
      <c r="C914" s="363"/>
      <c r="D914" s="376"/>
      <c r="E914" s="348"/>
      <c r="F914" s="355"/>
      <c r="G914" s="355"/>
      <c r="H914" s="355"/>
      <c r="I914" s="355"/>
      <c r="J914" s="355"/>
      <c r="K914" s="355"/>
      <c r="L914" s="355"/>
      <c r="M914" s="355"/>
      <c r="N914" s="117"/>
      <c r="S914" s="128"/>
      <c r="T914" s="129"/>
      <c r="U914" s="130"/>
      <c r="V914" s="131"/>
    </row>
    <row r="915" spans="1:62" s="6" customFormat="1" ht="16.5" x14ac:dyDescent="0.3">
      <c r="A915" s="230" t="s">
        <v>514</v>
      </c>
      <c r="B915" s="736" t="str">
        <f>'PLANILHA ORÇAM.'!D171</f>
        <v>Placa de ACM (cor azul) com letras em aço galvanizado</v>
      </c>
      <c r="C915" s="736"/>
      <c r="D915" s="736"/>
      <c r="E915" s="736"/>
      <c r="F915" s="736"/>
      <c r="G915" s="736"/>
      <c r="H915" s="736"/>
      <c r="I915" s="736"/>
      <c r="J915" s="736"/>
      <c r="K915" s="736"/>
      <c r="L915" s="736"/>
      <c r="M915" s="737"/>
      <c r="N915" s="117"/>
      <c r="S915" s="128"/>
      <c r="T915" s="129"/>
      <c r="U915" s="130"/>
      <c r="V915" s="131"/>
    </row>
    <row r="916" spans="1:62" s="6" customFormat="1" ht="16.5" x14ac:dyDescent="0.3">
      <c r="A916" s="230"/>
      <c r="B916" s="24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232"/>
      <c r="N916" s="117"/>
      <c r="S916" s="128"/>
      <c r="T916" s="129"/>
      <c r="U916" s="130"/>
      <c r="V916" s="131"/>
    </row>
    <row r="917" spans="1:62" s="6" customFormat="1" ht="16.5" x14ac:dyDescent="0.3">
      <c r="A917" s="230"/>
      <c r="B917" s="9" t="s">
        <v>67</v>
      </c>
      <c r="C917" s="85">
        <v>1</v>
      </c>
      <c r="D917" s="12" t="s">
        <v>64</v>
      </c>
      <c r="E917" s="5"/>
      <c r="F917" s="5"/>
      <c r="G917" s="5"/>
      <c r="H917" s="5"/>
      <c r="I917" s="5"/>
      <c r="J917" s="5"/>
      <c r="K917" s="5"/>
      <c r="L917" s="5"/>
      <c r="M917" s="231"/>
      <c r="N917" s="117"/>
      <c r="S917" s="128"/>
      <c r="T917" s="129"/>
      <c r="U917" s="130"/>
      <c r="V917" s="131"/>
    </row>
    <row r="918" spans="1:62" s="6" customFormat="1" ht="16.5" x14ac:dyDescent="0.3">
      <c r="A918" s="230"/>
      <c r="B918" s="439"/>
      <c r="C918" s="386"/>
      <c r="D918" s="440"/>
      <c r="E918" s="5"/>
      <c r="F918" s="5"/>
      <c r="G918" s="5"/>
      <c r="H918" s="5"/>
      <c r="I918" s="5"/>
      <c r="J918" s="5"/>
      <c r="K918" s="5"/>
      <c r="L918" s="5"/>
      <c r="M918" s="231"/>
      <c r="N918" s="117"/>
      <c r="S918" s="128"/>
      <c r="T918" s="129"/>
      <c r="U918" s="130"/>
      <c r="V918" s="131"/>
    </row>
    <row r="919" spans="1:62" s="6" customFormat="1" ht="16.5" x14ac:dyDescent="0.3">
      <c r="A919" s="230" t="s">
        <v>529</v>
      </c>
      <c r="B919" s="736" t="str">
        <f>'PLANILHA ORÇAM.'!D172</f>
        <v>Piso podotátil, direcional ou alerta, assentado sobre argamassa. AF_05/2020</v>
      </c>
      <c r="C919" s="736"/>
      <c r="D919" s="736"/>
      <c r="E919" s="736"/>
      <c r="F919" s="736"/>
      <c r="G919" s="736"/>
      <c r="H919" s="736"/>
      <c r="I919" s="736"/>
      <c r="J919" s="736"/>
      <c r="K919" s="736"/>
      <c r="L919" s="736"/>
      <c r="M919" s="737"/>
      <c r="N919" s="117"/>
      <c r="S919" s="128"/>
      <c r="T919" s="129"/>
      <c r="U919" s="130"/>
      <c r="V919" s="131"/>
    </row>
    <row r="920" spans="1:62" s="6" customFormat="1" ht="16.5" x14ac:dyDescent="0.3">
      <c r="A920" s="230"/>
      <c r="B920" s="24" t="s">
        <v>530</v>
      </c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232"/>
      <c r="N920" s="117"/>
      <c r="S920" s="128"/>
      <c r="T920" s="129"/>
      <c r="U920" s="130"/>
      <c r="V920" s="131"/>
    </row>
    <row r="921" spans="1:62" s="6" customFormat="1" ht="16.5" x14ac:dyDescent="0.3">
      <c r="A921" s="230"/>
      <c r="B921" s="9" t="s">
        <v>67</v>
      </c>
      <c r="C921" s="85">
        <v>36.86</v>
      </c>
      <c r="D921" s="12" t="s">
        <v>57</v>
      </c>
      <c r="E921" s="5"/>
      <c r="F921" s="5"/>
      <c r="G921" s="5"/>
      <c r="H921" s="5"/>
      <c r="I921" s="5"/>
      <c r="J921" s="5"/>
      <c r="K921" s="5"/>
      <c r="L921" s="5"/>
      <c r="M921" s="231"/>
      <c r="N921" s="117"/>
      <c r="S921" s="128"/>
      <c r="T921" s="129"/>
      <c r="U921" s="130"/>
      <c r="V921" s="131"/>
    </row>
    <row r="922" spans="1:62" ht="15.75" x14ac:dyDescent="0.25">
      <c r="A922" s="241"/>
      <c r="B922" s="4"/>
      <c r="C922" s="4"/>
      <c r="D922" s="4"/>
      <c r="E922" s="241"/>
      <c r="F922" s="4"/>
      <c r="G922" s="4"/>
      <c r="H922" s="4"/>
      <c r="I922" s="4"/>
      <c r="J922" s="4"/>
      <c r="K922" s="4"/>
      <c r="L922" s="4"/>
      <c r="M922" s="4"/>
      <c r="N922" s="235"/>
      <c r="O922" s="235"/>
      <c r="P922" s="235"/>
      <c r="Q922" s="235"/>
      <c r="R922" s="235"/>
      <c r="S922" s="235"/>
      <c r="T922" s="235"/>
      <c r="U922" s="235"/>
      <c r="V922" s="235"/>
      <c r="W922" s="235"/>
      <c r="X922" s="235"/>
      <c r="Y922" s="235"/>
      <c r="Z922" s="235"/>
      <c r="AA922" s="235"/>
      <c r="AB922" s="235"/>
      <c r="AC922" s="235"/>
      <c r="AD922" s="235"/>
      <c r="AE922" s="235"/>
      <c r="AF922" s="235"/>
      <c r="AG922" s="235"/>
      <c r="AH922" s="235"/>
      <c r="AI922" s="235"/>
      <c r="AJ922" s="235"/>
      <c r="AK922" s="235"/>
      <c r="AL922" s="235"/>
      <c r="AM922" s="235"/>
      <c r="AN922" s="235"/>
      <c r="AO922" s="235"/>
      <c r="AP922" s="235"/>
      <c r="AQ922" s="235"/>
      <c r="AR922" s="235"/>
      <c r="AS922" s="235"/>
      <c r="AT922" s="235"/>
      <c r="AU922" s="235"/>
      <c r="AV922" s="235"/>
      <c r="AW922" s="235"/>
      <c r="AX922" s="235"/>
      <c r="AY922" s="235"/>
      <c r="AZ922" s="235"/>
      <c r="BA922" s="235"/>
      <c r="BB922" s="235"/>
      <c r="BC922" s="235"/>
      <c r="BD922" s="235"/>
      <c r="BE922" s="235"/>
      <c r="BF922" s="235"/>
      <c r="BG922" s="235"/>
      <c r="BH922" s="235"/>
      <c r="BI922" s="235"/>
      <c r="BJ922" s="235"/>
    </row>
    <row r="923" spans="1:62" ht="15.75" x14ac:dyDescent="0.25">
      <c r="A923" s="241"/>
      <c r="B923" s="4"/>
      <c r="C923" s="4"/>
      <c r="D923" s="4"/>
      <c r="E923" s="241"/>
      <c r="F923" s="4"/>
      <c r="G923" s="4"/>
      <c r="H923" s="4"/>
      <c r="I923" s="4"/>
      <c r="J923" s="4"/>
      <c r="K923" s="4"/>
      <c r="L923" s="4"/>
      <c r="M923" s="4"/>
      <c r="N923" s="235"/>
      <c r="O923" s="235"/>
      <c r="P923" s="235"/>
      <c r="Q923" s="235"/>
      <c r="R923" s="235"/>
      <c r="S923" s="235"/>
      <c r="T923" s="235"/>
      <c r="U923" s="235"/>
      <c r="V923" s="235"/>
      <c r="W923" s="235"/>
      <c r="X923" s="235"/>
      <c r="Y923" s="235"/>
      <c r="Z923" s="235"/>
      <c r="AA923" s="235"/>
      <c r="AB923" s="235"/>
      <c r="AC923" s="235"/>
      <c r="AD923" s="235"/>
      <c r="AE923" s="235"/>
      <c r="AF923" s="235"/>
      <c r="AG923" s="235"/>
      <c r="AH923" s="235"/>
      <c r="AI923" s="235"/>
      <c r="AJ923" s="235"/>
      <c r="AK923" s="235"/>
      <c r="AL923" s="235"/>
      <c r="AM923" s="235"/>
      <c r="AN923" s="235"/>
      <c r="AO923" s="235"/>
      <c r="AP923" s="235"/>
      <c r="AQ923" s="235"/>
      <c r="AR923" s="235"/>
      <c r="AS923" s="235"/>
      <c r="AT923" s="235"/>
      <c r="AU923" s="235"/>
      <c r="AV923" s="235"/>
      <c r="AW923" s="235"/>
      <c r="AX923" s="235"/>
      <c r="AY923" s="235"/>
      <c r="AZ923" s="235"/>
      <c r="BA923" s="235"/>
      <c r="BB923" s="235"/>
      <c r="BC923" s="235"/>
      <c r="BD923" s="235"/>
      <c r="BE923" s="235"/>
      <c r="BF923" s="235"/>
      <c r="BG923" s="235"/>
      <c r="BH923" s="235"/>
      <c r="BI923" s="235"/>
      <c r="BJ923" s="235"/>
    </row>
    <row r="924" spans="1:62" ht="15.75" x14ac:dyDescent="0.25">
      <c r="A924" s="241"/>
      <c r="B924" s="4"/>
      <c r="C924" s="4"/>
      <c r="D924" s="4"/>
      <c r="E924" s="241"/>
      <c r="F924" s="4"/>
      <c r="G924" s="4"/>
      <c r="H924" s="4"/>
      <c r="I924" s="4"/>
      <c r="J924" s="4"/>
      <c r="K924" s="4"/>
      <c r="L924" s="4"/>
      <c r="M924" s="4"/>
      <c r="N924" s="235"/>
      <c r="O924" s="235"/>
      <c r="P924" s="235"/>
      <c r="Q924" s="235"/>
      <c r="R924" s="235"/>
      <c r="S924" s="235"/>
      <c r="T924" s="235"/>
      <c r="U924" s="235"/>
      <c r="V924" s="235"/>
      <c r="W924" s="235"/>
      <c r="X924" s="235"/>
      <c r="Y924" s="235"/>
      <c r="Z924" s="235"/>
      <c r="AA924" s="235"/>
      <c r="AB924" s="235"/>
      <c r="AC924" s="235"/>
      <c r="AD924" s="235"/>
      <c r="AE924" s="235"/>
      <c r="AF924" s="235"/>
      <c r="AG924" s="235"/>
      <c r="AH924" s="235"/>
      <c r="AI924" s="235"/>
      <c r="AJ924" s="235"/>
      <c r="AK924" s="235"/>
      <c r="AL924" s="235"/>
      <c r="AM924" s="235"/>
      <c r="AN924" s="235"/>
      <c r="AO924" s="235"/>
      <c r="AP924" s="235"/>
      <c r="AQ924" s="235"/>
      <c r="AR924" s="235"/>
      <c r="AS924" s="235"/>
      <c r="AT924" s="235"/>
      <c r="AU924" s="235"/>
      <c r="AV924" s="235"/>
      <c r="AW924" s="235"/>
      <c r="AX924" s="235"/>
      <c r="AY924" s="235"/>
      <c r="AZ924" s="235"/>
      <c r="BA924" s="235"/>
      <c r="BB924" s="235"/>
      <c r="BC924" s="235"/>
      <c r="BD924" s="235"/>
      <c r="BE924" s="235"/>
      <c r="BF924" s="235"/>
      <c r="BG924" s="235"/>
      <c r="BH924" s="235"/>
      <c r="BI924" s="235"/>
      <c r="BJ924" s="235"/>
    </row>
    <row r="925" spans="1:62" ht="15.75" x14ac:dyDescent="0.25">
      <c r="A925" s="241"/>
      <c r="B925" s="4"/>
      <c r="C925" s="4"/>
      <c r="D925" s="4"/>
      <c r="E925" s="241"/>
      <c r="F925" s="4"/>
      <c r="G925" s="4"/>
      <c r="H925" s="4"/>
      <c r="I925" s="4"/>
      <c r="J925" s="4"/>
      <c r="K925" s="4"/>
      <c r="L925" s="4"/>
      <c r="M925" s="4"/>
      <c r="N925" s="235"/>
      <c r="O925" s="235"/>
      <c r="P925" s="235"/>
      <c r="Q925" s="235"/>
      <c r="R925" s="235"/>
      <c r="S925" s="235"/>
      <c r="T925" s="235"/>
      <c r="U925" s="235"/>
      <c r="V925" s="235"/>
      <c r="W925" s="235"/>
      <c r="X925" s="235"/>
      <c r="Y925" s="235"/>
      <c r="Z925" s="235"/>
      <c r="AA925" s="235"/>
      <c r="AB925" s="235"/>
      <c r="AC925" s="235"/>
      <c r="AD925" s="235"/>
      <c r="AE925" s="235"/>
      <c r="AF925" s="235"/>
      <c r="AG925" s="235"/>
      <c r="AH925" s="235"/>
      <c r="AI925" s="235"/>
      <c r="AJ925" s="235"/>
      <c r="AK925" s="235"/>
      <c r="AL925" s="235"/>
      <c r="AM925" s="235"/>
      <c r="AN925" s="235"/>
      <c r="AO925" s="235"/>
      <c r="AP925" s="235"/>
      <c r="AQ925" s="235"/>
      <c r="AR925" s="235"/>
      <c r="AS925" s="235"/>
      <c r="AT925" s="235"/>
      <c r="AU925" s="235"/>
      <c r="AV925" s="235"/>
      <c r="AW925" s="235"/>
      <c r="AX925" s="235"/>
      <c r="AY925" s="235"/>
      <c r="AZ925" s="235"/>
      <c r="BA925" s="235"/>
      <c r="BB925" s="235"/>
      <c r="BC925" s="235"/>
      <c r="BD925" s="235"/>
      <c r="BE925" s="235"/>
      <c r="BF925" s="235"/>
      <c r="BG925" s="235"/>
      <c r="BH925" s="235"/>
      <c r="BI925" s="235"/>
      <c r="BJ925" s="235"/>
    </row>
    <row r="926" spans="1:62" ht="15.75" x14ac:dyDescent="0.25">
      <c r="A926" s="241"/>
      <c r="B926" s="4"/>
      <c r="C926" s="4"/>
      <c r="D926" s="4"/>
      <c r="E926" s="241"/>
      <c r="F926" s="4"/>
      <c r="G926" s="4"/>
      <c r="H926" s="4"/>
      <c r="I926" s="4"/>
      <c r="J926" s="4"/>
      <c r="K926" s="4"/>
      <c r="L926" s="4"/>
      <c r="M926" s="4"/>
      <c r="N926" s="235"/>
      <c r="O926" s="235"/>
      <c r="P926" s="235"/>
      <c r="Q926" s="235"/>
      <c r="R926" s="235"/>
      <c r="S926" s="235"/>
      <c r="T926" s="235"/>
      <c r="U926" s="235"/>
      <c r="V926" s="235"/>
      <c r="W926" s="235"/>
      <c r="X926" s="235"/>
      <c r="Y926" s="235"/>
      <c r="Z926" s="235"/>
      <c r="AA926" s="235"/>
      <c r="AB926" s="235"/>
      <c r="AC926" s="235"/>
      <c r="AD926" s="235"/>
      <c r="AE926" s="235"/>
      <c r="AF926" s="235"/>
      <c r="AG926" s="235"/>
      <c r="AH926" s="235"/>
      <c r="AI926" s="235"/>
      <c r="AJ926" s="235"/>
      <c r="AK926" s="235"/>
      <c r="AL926" s="235"/>
      <c r="AM926" s="235"/>
      <c r="AN926" s="235"/>
      <c r="AO926" s="235"/>
      <c r="AP926" s="235"/>
      <c r="AQ926" s="235"/>
      <c r="AR926" s="235"/>
      <c r="AS926" s="235"/>
      <c r="AT926" s="235"/>
      <c r="AU926" s="235"/>
      <c r="AV926" s="235"/>
      <c r="AW926" s="235"/>
      <c r="AX926" s="235"/>
      <c r="AY926" s="235"/>
      <c r="AZ926" s="235"/>
      <c r="BA926" s="235"/>
      <c r="BB926" s="235"/>
      <c r="BC926" s="235"/>
      <c r="BD926" s="235"/>
      <c r="BE926" s="235"/>
      <c r="BF926" s="235"/>
      <c r="BG926" s="235"/>
      <c r="BH926" s="235"/>
      <c r="BI926" s="235"/>
      <c r="BJ926" s="235"/>
    </row>
    <row r="927" spans="1:62" ht="15.75" x14ac:dyDescent="0.25">
      <c r="A927" s="241"/>
      <c r="B927" s="4"/>
      <c r="C927" s="4"/>
      <c r="D927" s="4"/>
      <c r="E927" s="241"/>
      <c r="F927" s="4"/>
      <c r="G927" s="4"/>
      <c r="H927" s="4"/>
      <c r="I927" s="4"/>
      <c r="J927" s="4"/>
      <c r="K927" s="4"/>
      <c r="L927" s="4"/>
      <c r="M927" s="4"/>
      <c r="N927" s="235"/>
      <c r="O927" s="235"/>
      <c r="P927" s="235"/>
      <c r="Q927" s="235"/>
      <c r="R927" s="235"/>
      <c r="S927" s="235"/>
      <c r="T927" s="235"/>
      <c r="U927" s="235"/>
      <c r="V927" s="235"/>
      <c r="W927" s="235"/>
      <c r="X927" s="235"/>
      <c r="Y927" s="235"/>
      <c r="Z927" s="235"/>
      <c r="AA927" s="235"/>
      <c r="AB927" s="235"/>
      <c r="AC927" s="235"/>
      <c r="AD927" s="235"/>
      <c r="AE927" s="235"/>
      <c r="AF927" s="235"/>
      <c r="AG927" s="235"/>
      <c r="AH927" s="235"/>
      <c r="AI927" s="235"/>
      <c r="AJ927" s="235"/>
      <c r="AK927" s="235"/>
      <c r="AL927" s="235"/>
      <c r="AM927" s="235"/>
      <c r="AN927" s="235"/>
      <c r="AO927" s="235"/>
      <c r="AP927" s="235"/>
      <c r="AQ927" s="235"/>
      <c r="AR927" s="235"/>
      <c r="AS927" s="235"/>
      <c r="AT927" s="235"/>
      <c r="AU927" s="235"/>
      <c r="AV927" s="235"/>
      <c r="AW927" s="235"/>
      <c r="AX927" s="235"/>
      <c r="AY927" s="235"/>
      <c r="AZ927" s="235"/>
      <c r="BA927" s="235"/>
      <c r="BB927" s="235"/>
      <c r="BC927" s="235"/>
      <c r="BD927" s="235"/>
      <c r="BE927" s="235"/>
      <c r="BF927" s="235"/>
      <c r="BG927" s="235"/>
      <c r="BH927" s="235"/>
      <c r="BI927" s="235"/>
      <c r="BJ927" s="235"/>
    </row>
    <row r="928" spans="1:62" ht="15.75" x14ac:dyDescent="0.25">
      <c r="A928" s="241"/>
      <c r="B928" s="4"/>
      <c r="C928" s="4"/>
      <c r="D928" s="4"/>
      <c r="E928" s="241"/>
      <c r="F928" s="4"/>
      <c r="G928" s="4"/>
      <c r="H928" s="4"/>
      <c r="I928" s="4"/>
      <c r="J928" s="4"/>
      <c r="K928" s="4"/>
      <c r="L928" s="4"/>
      <c r="M928" s="4"/>
      <c r="N928" s="235"/>
      <c r="O928" s="235"/>
      <c r="P928" s="235"/>
      <c r="Q928" s="235"/>
      <c r="R928" s="235"/>
      <c r="S928" s="235"/>
      <c r="T928" s="235"/>
      <c r="U928" s="235"/>
      <c r="V928" s="235"/>
      <c r="W928" s="235"/>
      <c r="X928" s="235"/>
      <c r="Y928" s="235"/>
      <c r="Z928" s="235"/>
      <c r="AA928" s="235"/>
      <c r="AB928" s="235"/>
      <c r="AC928" s="235"/>
      <c r="AD928" s="235"/>
      <c r="AE928" s="235"/>
      <c r="AF928" s="235"/>
      <c r="AG928" s="235"/>
      <c r="AH928" s="235"/>
      <c r="AI928" s="235"/>
      <c r="AJ928" s="235"/>
      <c r="AK928" s="235"/>
      <c r="AL928" s="235"/>
      <c r="AM928" s="235"/>
      <c r="AN928" s="235"/>
      <c r="AO928" s="235"/>
      <c r="AP928" s="235"/>
      <c r="AQ928" s="235"/>
      <c r="AR928" s="235"/>
      <c r="AS928" s="235"/>
      <c r="AT928" s="235"/>
      <c r="AU928" s="235"/>
      <c r="AV928" s="235"/>
      <c r="AW928" s="235"/>
      <c r="AX928" s="235"/>
      <c r="AY928" s="235"/>
      <c r="AZ928" s="235"/>
      <c r="BA928" s="235"/>
      <c r="BB928" s="235"/>
      <c r="BC928" s="235"/>
      <c r="BD928" s="235"/>
      <c r="BE928" s="235"/>
      <c r="BF928" s="235"/>
      <c r="BG928" s="235"/>
      <c r="BH928" s="235"/>
      <c r="BI928" s="235"/>
      <c r="BJ928" s="235"/>
    </row>
    <row r="929" spans="1:62" ht="15.75" x14ac:dyDescent="0.25">
      <c r="A929" s="241"/>
      <c r="B929" s="4"/>
      <c r="C929" s="4"/>
      <c r="D929" s="4"/>
      <c r="E929" s="241"/>
      <c r="F929" s="4"/>
      <c r="G929" s="4"/>
      <c r="H929" s="4"/>
      <c r="I929" s="4"/>
      <c r="J929" s="4"/>
      <c r="K929" s="4"/>
      <c r="L929" s="4"/>
      <c r="M929" s="4"/>
      <c r="N929" s="235"/>
      <c r="O929" s="235"/>
      <c r="P929" s="235"/>
      <c r="Q929" s="235"/>
      <c r="R929" s="235"/>
      <c r="S929" s="235"/>
      <c r="T929" s="235"/>
      <c r="U929" s="235"/>
      <c r="V929" s="235"/>
      <c r="W929" s="235"/>
      <c r="X929" s="235"/>
      <c r="Y929" s="235"/>
      <c r="Z929" s="235"/>
      <c r="AA929" s="235"/>
      <c r="AB929" s="235"/>
      <c r="AC929" s="235"/>
      <c r="AD929" s="235"/>
      <c r="AE929" s="235"/>
      <c r="AF929" s="235"/>
      <c r="AG929" s="235"/>
      <c r="AH929" s="235"/>
      <c r="AI929" s="235"/>
      <c r="AJ929" s="235"/>
      <c r="AK929" s="235"/>
      <c r="AL929" s="235"/>
      <c r="AM929" s="235"/>
      <c r="AN929" s="235"/>
      <c r="AO929" s="235"/>
      <c r="AP929" s="235"/>
      <c r="AQ929" s="235"/>
      <c r="AR929" s="235"/>
      <c r="AS929" s="235"/>
      <c r="AT929" s="235"/>
      <c r="AU929" s="235"/>
      <c r="AV929" s="235"/>
      <c r="AW929" s="235"/>
      <c r="AX929" s="235"/>
      <c r="AY929" s="235"/>
      <c r="AZ929" s="235"/>
      <c r="BA929" s="235"/>
      <c r="BB929" s="235"/>
      <c r="BC929" s="235"/>
      <c r="BD929" s="235"/>
      <c r="BE929" s="235"/>
      <c r="BF929" s="235"/>
      <c r="BG929" s="235"/>
      <c r="BH929" s="235"/>
      <c r="BI929" s="235"/>
      <c r="BJ929" s="235"/>
    </row>
    <row r="930" spans="1:62" ht="15.75" x14ac:dyDescent="0.25">
      <c r="A930" s="241"/>
      <c r="B930" s="4"/>
      <c r="C930" s="4"/>
      <c r="D930" s="4"/>
      <c r="E930" s="241"/>
      <c r="F930" s="4"/>
      <c r="G930" s="4"/>
      <c r="H930" s="4"/>
      <c r="I930" s="4"/>
      <c r="J930" s="4"/>
      <c r="K930" s="4"/>
      <c r="L930" s="4"/>
      <c r="M930" s="4"/>
      <c r="N930" s="235"/>
      <c r="O930" s="235"/>
      <c r="P930" s="235"/>
      <c r="Q930" s="235"/>
      <c r="R930" s="235"/>
      <c r="S930" s="235"/>
      <c r="T930" s="235"/>
      <c r="U930" s="235"/>
      <c r="V930" s="235"/>
      <c r="W930" s="235"/>
      <c r="X930" s="235"/>
      <c r="Y930" s="235"/>
      <c r="Z930" s="235"/>
      <c r="AA930" s="235"/>
      <c r="AB930" s="235"/>
      <c r="AC930" s="235"/>
      <c r="AD930" s="235"/>
      <c r="AE930" s="235"/>
      <c r="AF930" s="235"/>
      <c r="AG930" s="235"/>
      <c r="AH930" s="235"/>
      <c r="AI930" s="235"/>
      <c r="AJ930" s="235"/>
      <c r="AK930" s="235"/>
      <c r="AL930" s="235"/>
      <c r="AM930" s="235"/>
      <c r="AN930" s="235"/>
      <c r="AO930" s="235"/>
      <c r="AP930" s="235"/>
      <c r="AQ930" s="235"/>
      <c r="AR930" s="235"/>
      <c r="AS930" s="235"/>
      <c r="AT930" s="235"/>
      <c r="AU930" s="235"/>
      <c r="AV930" s="235"/>
      <c r="AW930" s="235"/>
      <c r="AX930" s="235"/>
      <c r="AY930" s="235"/>
      <c r="AZ930" s="235"/>
      <c r="BA930" s="235"/>
      <c r="BB930" s="235"/>
      <c r="BC930" s="235"/>
      <c r="BD930" s="235"/>
      <c r="BE930" s="235"/>
      <c r="BF930" s="235"/>
      <c r="BG930" s="235"/>
      <c r="BH930" s="235"/>
      <c r="BI930" s="235"/>
      <c r="BJ930" s="235"/>
    </row>
    <row r="931" spans="1:62" ht="15.75" x14ac:dyDescent="0.25">
      <c r="A931" s="241"/>
      <c r="B931" s="4"/>
      <c r="C931" s="4"/>
      <c r="D931" s="4"/>
      <c r="E931" s="241"/>
      <c r="F931" s="4"/>
      <c r="G931" s="4"/>
      <c r="H931" s="4"/>
      <c r="I931" s="4"/>
      <c r="J931" s="4"/>
      <c r="K931" s="4"/>
      <c r="L931" s="4"/>
      <c r="M931" s="4"/>
      <c r="N931" s="235"/>
      <c r="O931" s="235"/>
      <c r="P931" s="235"/>
      <c r="Q931" s="235"/>
      <c r="R931" s="235"/>
      <c r="S931" s="235"/>
      <c r="T931" s="235"/>
      <c r="U931" s="235"/>
      <c r="V931" s="235"/>
      <c r="W931" s="235"/>
      <c r="X931" s="235"/>
      <c r="Y931" s="235"/>
      <c r="Z931" s="235"/>
      <c r="AA931" s="235"/>
      <c r="AB931" s="235"/>
      <c r="AC931" s="235"/>
      <c r="AD931" s="235"/>
      <c r="AE931" s="235"/>
      <c r="AF931" s="235"/>
      <c r="AG931" s="235"/>
      <c r="AH931" s="235"/>
      <c r="AI931" s="235"/>
      <c r="AJ931" s="235"/>
      <c r="AK931" s="235"/>
      <c r="AL931" s="235"/>
      <c r="AM931" s="235"/>
      <c r="AN931" s="235"/>
      <c r="AO931" s="235"/>
      <c r="AP931" s="235"/>
      <c r="AQ931" s="235"/>
      <c r="AR931" s="235"/>
      <c r="AS931" s="235"/>
      <c r="AT931" s="235"/>
      <c r="AU931" s="235"/>
      <c r="AV931" s="235"/>
      <c r="AW931" s="235"/>
      <c r="AX931" s="235"/>
      <c r="AY931" s="235"/>
      <c r="AZ931" s="235"/>
      <c r="BA931" s="235"/>
      <c r="BB931" s="235"/>
      <c r="BC931" s="235"/>
      <c r="BD931" s="235"/>
      <c r="BE931" s="235"/>
      <c r="BF931" s="235"/>
      <c r="BG931" s="235"/>
      <c r="BH931" s="235"/>
      <c r="BI931" s="235"/>
      <c r="BJ931" s="235"/>
    </row>
    <row r="932" spans="1:62" ht="15.75" x14ac:dyDescent="0.25">
      <c r="A932" s="241"/>
      <c r="B932" s="4"/>
      <c r="C932" s="4"/>
      <c r="D932" s="4"/>
      <c r="E932" s="241"/>
      <c r="F932" s="4"/>
      <c r="G932" s="4"/>
      <c r="H932" s="4"/>
      <c r="I932" s="4"/>
      <c r="J932" s="4"/>
      <c r="K932" s="4"/>
      <c r="L932" s="4"/>
      <c r="M932" s="4"/>
      <c r="N932" s="235"/>
      <c r="O932" s="235"/>
      <c r="P932" s="235"/>
      <c r="Q932" s="235"/>
      <c r="R932" s="235"/>
      <c r="S932" s="235"/>
      <c r="T932" s="235"/>
      <c r="U932" s="235"/>
      <c r="V932" s="235"/>
      <c r="W932" s="235"/>
      <c r="X932" s="235"/>
      <c r="Y932" s="235"/>
      <c r="Z932" s="235"/>
      <c r="AA932" s="235"/>
      <c r="AB932" s="235"/>
      <c r="AC932" s="235"/>
      <c r="AD932" s="235"/>
      <c r="AE932" s="235"/>
      <c r="AF932" s="235"/>
      <c r="AG932" s="235"/>
      <c r="AH932" s="235"/>
      <c r="AI932" s="235"/>
      <c r="AJ932" s="235"/>
      <c r="AK932" s="235"/>
      <c r="AL932" s="235"/>
      <c r="AM932" s="235"/>
      <c r="AN932" s="235"/>
      <c r="AO932" s="235"/>
      <c r="AP932" s="235"/>
      <c r="AQ932" s="235"/>
      <c r="AR932" s="235"/>
      <c r="AS932" s="235"/>
      <c r="AT932" s="235"/>
      <c r="AU932" s="235"/>
      <c r="AV932" s="235"/>
      <c r="AW932" s="235"/>
      <c r="AX932" s="235"/>
      <c r="AY932" s="235"/>
      <c r="AZ932" s="235"/>
      <c r="BA932" s="235"/>
      <c r="BB932" s="235"/>
      <c r="BC932" s="235"/>
      <c r="BD932" s="235"/>
      <c r="BE932" s="235"/>
      <c r="BF932" s="235"/>
      <c r="BG932" s="235"/>
      <c r="BH932" s="235"/>
      <c r="BI932" s="235"/>
      <c r="BJ932" s="235"/>
    </row>
    <row r="933" spans="1:62" ht="15.75" x14ac:dyDescent="0.25">
      <c r="A933" s="241"/>
      <c r="B933" s="4"/>
      <c r="C933" s="4"/>
      <c r="D933" s="4"/>
      <c r="E933" s="241"/>
      <c r="F933" s="4"/>
      <c r="G933" s="4"/>
      <c r="H933" s="4"/>
      <c r="I933" s="4"/>
      <c r="J933" s="4"/>
      <c r="K933" s="4"/>
      <c r="L933" s="4"/>
      <c r="M933" s="4"/>
      <c r="N933" s="235"/>
      <c r="O933" s="235"/>
      <c r="P933" s="235"/>
      <c r="Q933" s="235"/>
      <c r="R933" s="235"/>
      <c r="S933" s="235"/>
      <c r="T933" s="235"/>
      <c r="U933" s="235"/>
      <c r="V933" s="235"/>
      <c r="W933" s="235"/>
      <c r="X933" s="235"/>
      <c r="Y933" s="235"/>
      <c r="Z933" s="235"/>
      <c r="AA933" s="235"/>
      <c r="AB933" s="235"/>
      <c r="AC933" s="235"/>
      <c r="AD933" s="235"/>
      <c r="AE933" s="235"/>
      <c r="AF933" s="235"/>
      <c r="AG933" s="235"/>
      <c r="AH933" s="235"/>
      <c r="AI933" s="235"/>
      <c r="AJ933" s="235"/>
      <c r="AK933" s="235"/>
      <c r="AL933" s="235"/>
      <c r="AM933" s="235"/>
      <c r="AN933" s="235"/>
      <c r="AO933" s="235"/>
      <c r="AP933" s="235"/>
      <c r="AQ933" s="235"/>
      <c r="AR933" s="235"/>
      <c r="AS933" s="235"/>
      <c r="AT933" s="235"/>
      <c r="AU933" s="235"/>
      <c r="AV933" s="235"/>
      <c r="AW933" s="235"/>
      <c r="AX933" s="235"/>
      <c r="AY933" s="235"/>
      <c r="AZ933" s="235"/>
      <c r="BA933" s="235"/>
      <c r="BB933" s="235"/>
      <c r="BC933" s="235"/>
      <c r="BD933" s="235"/>
      <c r="BE933" s="235"/>
      <c r="BF933" s="235"/>
      <c r="BG933" s="235"/>
      <c r="BH933" s="235"/>
      <c r="BI933" s="235"/>
      <c r="BJ933" s="235"/>
    </row>
    <row r="934" spans="1:62" ht="15.75" x14ac:dyDescent="0.25">
      <c r="A934" s="241"/>
      <c r="B934" s="4"/>
      <c r="C934" s="4"/>
      <c r="D934" s="4"/>
      <c r="E934" s="241"/>
      <c r="F934" s="4"/>
      <c r="G934" s="4"/>
      <c r="H934" s="4"/>
      <c r="I934" s="4"/>
      <c r="J934" s="4"/>
      <c r="K934" s="4"/>
      <c r="L934" s="4"/>
      <c r="M934" s="4"/>
      <c r="N934" s="235"/>
      <c r="O934" s="235"/>
      <c r="P934" s="235"/>
      <c r="Q934" s="235"/>
      <c r="R934" s="235"/>
      <c r="S934" s="235"/>
      <c r="T934" s="235"/>
      <c r="U934" s="235"/>
      <c r="V934" s="235"/>
      <c r="W934" s="235"/>
      <c r="X934" s="235"/>
      <c r="Y934" s="235"/>
      <c r="Z934" s="235"/>
      <c r="AA934" s="235"/>
      <c r="AB934" s="235"/>
      <c r="AC934" s="235"/>
      <c r="AD934" s="235"/>
      <c r="AE934" s="235"/>
      <c r="AF934" s="235"/>
      <c r="AG934" s="235"/>
      <c r="AH934" s="235"/>
      <c r="AI934" s="235"/>
      <c r="AJ934" s="235"/>
      <c r="AK934" s="235"/>
      <c r="AL934" s="235"/>
      <c r="AM934" s="235"/>
      <c r="AN934" s="235"/>
      <c r="AO934" s="235"/>
      <c r="AP934" s="235"/>
      <c r="AQ934" s="235"/>
      <c r="AR934" s="235"/>
      <c r="AS934" s="235"/>
      <c r="AT934" s="235"/>
      <c r="AU934" s="235"/>
      <c r="AV934" s="235"/>
      <c r="AW934" s="235"/>
      <c r="AX934" s="235"/>
      <c r="AY934" s="235"/>
      <c r="AZ934" s="235"/>
      <c r="BA934" s="235"/>
      <c r="BB934" s="235"/>
      <c r="BC934" s="235"/>
      <c r="BD934" s="235"/>
      <c r="BE934" s="235"/>
      <c r="BF934" s="235"/>
      <c r="BG934" s="235"/>
      <c r="BH934" s="235"/>
      <c r="BI934" s="235"/>
      <c r="BJ934" s="235"/>
    </row>
    <row r="935" spans="1:62" ht="15.75" x14ac:dyDescent="0.25">
      <c r="A935" s="241"/>
      <c r="B935" s="4"/>
      <c r="C935" s="4"/>
      <c r="D935" s="4"/>
      <c r="E935" s="241"/>
      <c r="F935" s="4"/>
      <c r="G935" s="4"/>
      <c r="H935" s="4"/>
      <c r="I935" s="4"/>
      <c r="J935" s="4"/>
      <c r="K935" s="4"/>
      <c r="L935" s="4"/>
      <c r="M935" s="4"/>
      <c r="N935" s="235"/>
      <c r="O935" s="235"/>
      <c r="P935" s="235"/>
      <c r="Q935" s="235"/>
      <c r="R935" s="235"/>
      <c r="S935" s="235"/>
      <c r="T935" s="235"/>
      <c r="U935" s="235"/>
      <c r="V935" s="235"/>
      <c r="W935" s="235"/>
      <c r="X935" s="235"/>
      <c r="Y935" s="235"/>
      <c r="Z935" s="235"/>
      <c r="AA935" s="235"/>
      <c r="AB935" s="235"/>
      <c r="AC935" s="235"/>
      <c r="AD935" s="235"/>
      <c r="AE935" s="235"/>
      <c r="AF935" s="235"/>
      <c r="AG935" s="235"/>
      <c r="AH935" s="235"/>
      <c r="AI935" s="235"/>
      <c r="AJ935" s="235"/>
      <c r="AK935" s="235"/>
      <c r="AL935" s="235"/>
      <c r="AM935" s="235"/>
      <c r="AN935" s="235"/>
      <c r="AO935" s="235"/>
      <c r="AP935" s="235"/>
      <c r="AQ935" s="235"/>
      <c r="AR935" s="235"/>
      <c r="AS935" s="235"/>
      <c r="AT935" s="235"/>
      <c r="AU935" s="235"/>
      <c r="AV935" s="235"/>
      <c r="AW935" s="235"/>
      <c r="AX935" s="235"/>
      <c r="AY935" s="235"/>
      <c r="AZ935" s="235"/>
      <c r="BA935" s="235"/>
      <c r="BB935" s="235"/>
      <c r="BC935" s="235"/>
      <c r="BD935" s="235"/>
      <c r="BE935" s="235"/>
      <c r="BF935" s="235"/>
      <c r="BG935" s="235"/>
      <c r="BH935" s="235"/>
      <c r="BI935" s="235"/>
      <c r="BJ935" s="235"/>
    </row>
    <row r="936" spans="1:62" ht="15.75" x14ac:dyDescent="0.25">
      <c r="A936" s="241"/>
      <c r="B936" s="4"/>
      <c r="C936" s="4"/>
      <c r="D936" s="4"/>
      <c r="E936" s="241"/>
      <c r="F936" s="4"/>
      <c r="G936" s="4"/>
      <c r="H936" s="4"/>
      <c r="I936" s="4"/>
      <c r="J936" s="4"/>
      <c r="K936" s="4"/>
      <c r="L936" s="4"/>
      <c r="M936" s="4"/>
      <c r="N936" s="235"/>
      <c r="O936" s="235"/>
      <c r="P936" s="235"/>
      <c r="Q936" s="235"/>
      <c r="R936" s="235"/>
      <c r="S936" s="235"/>
      <c r="T936" s="235"/>
      <c r="U936" s="235"/>
      <c r="V936" s="235"/>
      <c r="W936" s="235"/>
      <c r="X936" s="235"/>
      <c r="Y936" s="235"/>
      <c r="Z936" s="235"/>
      <c r="AA936" s="235"/>
      <c r="AB936" s="235"/>
      <c r="AC936" s="235"/>
      <c r="AD936" s="235"/>
      <c r="AE936" s="235"/>
      <c r="AF936" s="235"/>
      <c r="AG936" s="235"/>
      <c r="AH936" s="235"/>
      <c r="AI936" s="235"/>
      <c r="AJ936" s="235"/>
      <c r="AK936" s="235"/>
      <c r="AL936" s="235"/>
      <c r="AM936" s="235"/>
      <c r="AN936" s="235"/>
      <c r="AO936" s="235"/>
      <c r="AP936" s="235"/>
      <c r="AQ936" s="235"/>
      <c r="AR936" s="235"/>
      <c r="AS936" s="235"/>
      <c r="AT936" s="235"/>
      <c r="AU936" s="235"/>
      <c r="AV936" s="235"/>
      <c r="AW936" s="235"/>
      <c r="AX936" s="235"/>
      <c r="AY936" s="235"/>
      <c r="AZ936" s="235"/>
      <c r="BA936" s="235"/>
      <c r="BB936" s="235"/>
      <c r="BC936" s="235"/>
      <c r="BD936" s="235"/>
      <c r="BE936" s="235"/>
      <c r="BF936" s="235"/>
      <c r="BG936" s="235"/>
      <c r="BH936" s="235"/>
      <c r="BI936" s="235"/>
      <c r="BJ936" s="235"/>
    </row>
    <row r="937" spans="1:62" ht="15.75" x14ac:dyDescent="0.25">
      <c r="A937" s="241"/>
      <c r="B937" s="4"/>
      <c r="C937" s="4"/>
      <c r="D937" s="4"/>
      <c r="E937" s="241"/>
      <c r="F937" s="4"/>
      <c r="G937" s="4"/>
      <c r="H937" s="4"/>
      <c r="I937" s="4"/>
      <c r="J937" s="4"/>
      <c r="K937" s="4"/>
      <c r="L937" s="4"/>
      <c r="M937" s="4"/>
      <c r="N937" s="235"/>
      <c r="O937" s="235"/>
      <c r="P937" s="235"/>
      <c r="Q937" s="235"/>
      <c r="R937" s="235"/>
      <c r="S937" s="235"/>
      <c r="T937" s="235"/>
      <c r="U937" s="235"/>
      <c r="V937" s="235"/>
      <c r="W937" s="235"/>
      <c r="X937" s="235"/>
      <c r="Y937" s="235"/>
      <c r="Z937" s="235"/>
      <c r="AA937" s="235"/>
      <c r="AB937" s="235"/>
      <c r="AC937" s="235"/>
      <c r="AD937" s="235"/>
      <c r="AE937" s="235"/>
      <c r="AF937" s="235"/>
      <c r="AG937" s="235"/>
      <c r="AH937" s="235"/>
      <c r="AI937" s="235"/>
      <c r="AJ937" s="235"/>
      <c r="AK937" s="235"/>
      <c r="AL937" s="235"/>
      <c r="AM937" s="235"/>
      <c r="AN937" s="235"/>
      <c r="AO937" s="235"/>
      <c r="AP937" s="235"/>
      <c r="AQ937" s="235"/>
      <c r="AR937" s="235"/>
      <c r="AS937" s="235"/>
      <c r="AT937" s="235"/>
      <c r="AU937" s="235"/>
      <c r="AV937" s="235"/>
      <c r="AW937" s="235"/>
      <c r="AX937" s="235"/>
      <c r="AY937" s="235"/>
      <c r="AZ937" s="235"/>
      <c r="BA937" s="235"/>
      <c r="BB937" s="235"/>
      <c r="BC937" s="235"/>
      <c r="BD937" s="235"/>
      <c r="BE937" s="235"/>
      <c r="BF937" s="235"/>
      <c r="BG937" s="235"/>
      <c r="BH937" s="235"/>
      <c r="BI937" s="235"/>
      <c r="BJ937" s="235"/>
    </row>
    <row r="938" spans="1:62" ht="15.75" x14ac:dyDescent="0.25">
      <c r="A938" s="241"/>
      <c r="B938" s="4"/>
      <c r="C938" s="4"/>
      <c r="D938" s="4"/>
      <c r="E938" s="241"/>
      <c r="F938" s="4"/>
      <c r="G938" s="4"/>
      <c r="H938" s="4"/>
      <c r="I938" s="4"/>
      <c r="J938" s="4"/>
      <c r="K938" s="4"/>
      <c r="L938" s="4"/>
      <c r="M938" s="4"/>
      <c r="N938" s="235"/>
      <c r="O938" s="235"/>
      <c r="P938" s="235"/>
      <c r="Q938" s="235"/>
      <c r="R938" s="235"/>
      <c r="S938" s="235"/>
      <c r="T938" s="235"/>
      <c r="U938" s="235"/>
      <c r="V938" s="235"/>
      <c r="W938" s="235"/>
      <c r="X938" s="235"/>
      <c r="Y938" s="235"/>
      <c r="Z938" s="235"/>
      <c r="AA938" s="235"/>
      <c r="AB938" s="235"/>
      <c r="AC938" s="235"/>
      <c r="AD938" s="235"/>
      <c r="AE938" s="235"/>
      <c r="AF938" s="235"/>
      <c r="AG938" s="235"/>
      <c r="AH938" s="235"/>
      <c r="AI938" s="235"/>
      <c r="AJ938" s="235"/>
      <c r="AK938" s="235"/>
      <c r="AL938" s="235"/>
      <c r="AM938" s="235"/>
      <c r="AN938" s="235"/>
      <c r="AO938" s="235"/>
      <c r="AP938" s="235"/>
      <c r="AQ938" s="235"/>
      <c r="AR938" s="235"/>
      <c r="AS938" s="235"/>
      <c r="AT938" s="235"/>
      <c r="AU938" s="235"/>
      <c r="AV938" s="235"/>
      <c r="AW938" s="235"/>
      <c r="AX938" s="235"/>
      <c r="AY938" s="235"/>
      <c r="AZ938" s="235"/>
      <c r="BA938" s="235"/>
      <c r="BB938" s="235"/>
      <c r="BC938" s="235"/>
      <c r="BD938" s="235"/>
      <c r="BE938" s="235"/>
      <c r="BF938" s="235"/>
      <c r="BG938" s="235"/>
      <c r="BH938" s="235"/>
      <c r="BI938" s="235"/>
      <c r="BJ938" s="235"/>
    </row>
    <row r="939" spans="1:62" ht="15.75" x14ac:dyDescent="0.25">
      <c r="A939" s="241"/>
      <c r="B939" s="4"/>
      <c r="C939" s="4"/>
      <c r="D939" s="4"/>
      <c r="E939" s="241"/>
      <c r="F939" s="4"/>
      <c r="G939" s="4"/>
      <c r="H939" s="4"/>
      <c r="I939" s="4"/>
      <c r="J939" s="4"/>
      <c r="K939" s="4"/>
      <c r="L939" s="4"/>
      <c r="M939" s="4"/>
      <c r="N939" s="235"/>
      <c r="O939" s="235"/>
      <c r="P939" s="235"/>
      <c r="Q939" s="235"/>
      <c r="R939" s="235"/>
      <c r="S939" s="235"/>
      <c r="T939" s="235"/>
      <c r="U939" s="235"/>
      <c r="V939" s="235"/>
      <c r="W939" s="235"/>
      <c r="X939" s="235"/>
      <c r="Y939" s="235"/>
      <c r="Z939" s="235"/>
      <c r="AA939" s="235"/>
      <c r="AB939" s="235"/>
      <c r="AC939" s="235"/>
      <c r="AD939" s="235"/>
      <c r="AE939" s="235"/>
      <c r="AF939" s="235"/>
      <c r="AG939" s="235"/>
      <c r="AH939" s="235"/>
      <c r="AI939" s="235"/>
      <c r="AJ939" s="235"/>
      <c r="AK939" s="235"/>
      <c r="AL939" s="235"/>
      <c r="AM939" s="235"/>
      <c r="AN939" s="235"/>
      <c r="AO939" s="235"/>
      <c r="AP939" s="235"/>
      <c r="AQ939" s="235"/>
      <c r="AR939" s="235"/>
      <c r="AS939" s="235"/>
      <c r="AT939" s="235"/>
      <c r="AU939" s="235"/>
      <c r="AV939" s="235"/>
      <c r="AW939" s="235"/>
      <c r="AX939" s="235"/>
      <c r="AY939" s="235"/>
      <c r="AZ939" s="235"/>
      <c r="BA939" s="235"/>
      <c r="BB939" s="235"/>
      <c r="BC939" s="235"/>
      <c r="BD939" s="235"/>
      <c r="BE939" s="235"/>
      <c r="BF939" s="235"/>
      <c r="BG939" s="235"/>
      <c r="BH939" s="235"/>
      <c r="BI939" s="235"/>
      <c r="BJ939" s="235"/>
    </row>
    <row r="940" spans="1:62" ht="15.75" x14ac:dyDescent="0.25">
      <c r="A940" s="241"/>
      <c r="B940" s="4"/>
      <c r="C940" s="4"/>
      <c r="D940" s="4"/>
      <c r="E940" s="241"/>
      <c r="F940" s="4"/>
      <c r="G940" s="4"/>
      <c r="H940" s="4"/>
      <c r="I940" s="4"/>
      <c r="J940" s="4"/>
      <c r="K940" s="4"/>
      <c r="L940" s="4"/>
      <c r="M940" s="4"/>
      <c r="N940" s="235"/>
      <c r="O940" s="235"/>
      <c r="P940" s="235"/>
      <c r="Q940" s="235"/>
      <c r="R940" s="235"/>
      <c r="S940" s="235"/>
      <c r="T940" s="235"/>
      <c r="U940" s="235"/>
      <c r="V940" s="235"/>
      <c r="W940" s="235"/>
      <c r="X940" s="235"/>
      <c r="Y940" s="235"/>
      <c r="Z940" s="235"/>
      <c r="AA940" s="235"/>
      <c r="AB940" s="235"/>
      <c r="AC940" s="235"/>
      <c r="AD940" s="235"/>
      <c r="AE940" s="235"/>
      <c r="AF940" s="235"/>
      <c r="AG940" s="235"/>
      <c r="AH940" s="235"/>
      <c r="AI940" s="235"/>
      <c r="AJ940" s="235"/>
      <c r="AK940" s="235"/>
      <c r="AL940" s="235"/>
      <c r="AM940" s="235"/>
      <c r="AN940" s="235"/>
      <c r="AO940" s="235"/>
      <c r="AP940" s="235"/>
      <c r="AQ940" s="235"/>
      <c r="AR940" s="235"/>
      <c r="AS940" s="235"/>
      <c r="AT940" s="235"/>
      <c r="AU940" s="235"/>
      <c r="AV940" s="235"/>
      <c r="AW940" s="235"/>
      <c r="AX940" s="235"/>
      <c r="AY940" s="235"/>
      <c r="AZ940" s="235"/>
      <c r="BA940" s="235"/>
      <c r="BB940" s="235"/>
      <c r="BC940" s="235"/>
      <c r="BD940" s="235"/>
      <c r="BE940" s="235"/>
      <c r="BF940" s="235"/>
      <c r="BG940" s="235"/>
      <c r="BH940" s="235"/>
      <c r="BI940" s="235"/>
      <c r="BJ940" s="235"/>
    </row>
    <row r="941" spans="1:62" ht="15.75" x14ac:dyDescent="0.25">
      <c r="A941" s="241"/>
      <c r="B941" s="4"/>
      <c r="C941" s="4"/>
      <c r="D941" s="4"/>
      <c r="E941" s="241"/>
      <c r="F941" s="4"/>
      <c r="G941" s="4"/>
      <c r="H941" s="4"/>
      <c r="I941" s="4"/>
      <c r="J941" s="4"/>
      <c r="K941" s="4"/>
      <c r="L941" s="4"/>
      <c r="M941" s="4"/>
      <c r="N941" s="235"/>
      <c r="O941" s="235"/>
      <c r="P941" s="235"/>
      <c r="Q941" s="235"/>
      <c r="R941" s="235"/>
      <c r="S941" s="235"/>
      <c r="T941" s="235"/>
      <c r="U941" s="235"/>
      <c r="V941" s="235"/>
      <c r="W941" s="235"/>
      <c r="X941" s="235"/>
      <c r="Y941" s="235"/>
      <c r="Z941" s="235"/>
      <c r="AA941" s="235"/>
      <c r="AB941" s="235"/>
      <c r="AC941" s="235"/>
      <c r="AD941" s="235"/>
      <c r="AE941" s="235"/>
      <c r="AF941" s="235"/>
      <c r="AG941" s="235"/>
      <c r="AH941" s="235"/>
      <c r="AI941" s="235"/>
      <c r="AJ941" s="235"/>
      <c r="AK941" s="235"/>
      <c r="AL941" s="235"/>
      <c r="AM941" s="235"/>
      <c r="AN941" s="235"/>
      <c r="AO941" s="235"/>
      <c r="AP941" s="235"/>
      <c r="AQ941" s="235"/>
      <c r="AR941" s="235"/>
      <c r="AS941" s="235"/>
      <c r="AT941" s="235"/>
      <c r="AU941" s="235"/>
      <c r="AV941" s="235"/>
      <c r="AW941" s="235"/>
      <c r="AX941" s="235"/>
      <c r="AY941" s="235"/>
      <c r="AZ941" s="235"/>
      <c r="BA941" s="235"/>
      <c r="BB941" s="235"/>
      <c r="BC941" s="235"/>
      <c r="BD941" s="235"/>
      <c r="BE941" s="235"/>
      <c r="BF941" s="235"/>
      <c r="BG941" s="235"/>
      <c r="BH941" s="235"/>
      <c r="BI941" s="235"/>
      <c r="BJ941" s="235"/>
    </row>
    <row r="942" spans="1:62" ht="15.75" x14ac:dyDescent="0.25">
      <c r="A942" s="241"/>
      <c r="B942" s="4"/>
      <c r="C942" s="4"/>
      <c r="D942" s="4"/>
      <c r="E942" s="241"/>
      <c r="F942" s="4"/>
      <c r="G942" s="4"/>
      <c r="H942" s="4"/>
      <c r="I942" s="4"/>
      <c r="J942" s="4"/>
      <c r="K942" s="4"/>
      <c r="L942" s="4"/>
      <c r="M942" s="4"/>
      <c r="N942" s="235"/>
      <c r="O942" s="235"/>
      <c r="P942" s="235"/>
      <c r="Q942" s="235"/>
      <c r="R942" s="235"/>
      <c r="S942" s="235"/>
      <c r="T942" s="235"/>
      <c r="U942" s="235"/>
      <c r="V942" s="235"/>
      <c r="W942" s="235"/>
      <c r="X942" s="235"/>
      <c r="Y942" s="235"/>
      <c r="Z942" s="235"/>
      <c r="AA942" s="235"/>
      <c r="AB942" s="235"/>
      <c r="AC942" s="235"/>
      <c r="AD942" s="235"/>
      <c r="AE942" s="235"/>
      <c r="AF942" s="235"/>
      <c r="AG942" s="235"/>
      <c r="AH942" s="235"/>
      <c r="AI942" s="235"/>
      <c r="AJ942" s="235"/>
      <c r="AK942" s="235"/>
      <c r="AL942" s="235"/>
      <c r="AM942" s="235"/>
      <c r="AN942" s="235"/>
      <c r="AO942" s="235"/>
      <c r="AP942" s="235"/>
      <c r="AQ942" s="235"/>
      <c r="AR942" s="235"/>
      <c r="AS942" s="235"/>
      <c r="AT942" s="235"/>
      <c r="AU942" s="235"/>
      <c r="AV942" s="235"/>
      <c r="AW942" s="235"/>
      <c r="AX942" s="235"/>
      <c r="AY942" s="235"/>
      <c r="AZ942" s="235"/>
      <c r="BA942" s="235"/>
      <c r="BB942" s="235"/>
      <c r="BC942" s="235"/>
      <c r="BD942" s="235"/>
      <c r="BE942" s="235"/>
      <c r="BF942" s="235"/>
      <c r="BG942" s="235"/>
      <c r="BH942" s="235"/>
      <c r="BI942" s="235"/>
      <c r="BJ942" s="235"/>
    </row>
    <row r="943" spans="1:62" ht="15.75" x14ac:dyDescent="0.25">
      <c r="A943" s="241"/>
      <c r="B943" s="4"/>
      <c r="C943" s="4"/>
      <c r="D943" s="4"/>
      <c r="E943" s="241"/>
      <c r="F943" s="4"/>
      <c r="G943" s="4"/>
      <c r="H943" s="4"/>
      <c r="I943" s="4"/>
      <c r="J943" s="4"/>
      <c r="K943" s="4"/>
      <c r="L943" s="4"/>
      <c r="M943" s="4"/>
      <c r="N943" s="235"/>
      <c r="O943" s="235"/>
      <c r="P943" s="235"/>
      <c r="Q943" s="235"/>
      <c r="R943" s="235"/>
      <c r="S943" s="235"/>
      <c r="T943" s="235"/>
      <c r="U943" s="235"/>
      <c r="V943" s="235"/>
      <c r="W943" s="235"/>
      <c r="X943" s="235"/>
      <c r="Y943" s="235"/>
      <c r="Z943" s="235"/>
      <c r="AA943" s="235"/>
      <c r="AB943" s="235"/>
      <c r="AC943" s="235"/>
      <c r="AD943" s="235"/>
      <c r="AE943" s="235"/>
      <c r="AF943" s="235"/>
      <c r="AG943" s="235"/>
      <c r="AH943" s="235"/>
      <c r="AI943" s="235"/>
      <c r="AJ943" s="235"/>
      <c r="AK943" s="235"/>
      <c r="AL943" s="235"/>
      <c r="AM943" s="235"/>
      <c r="AN943" s="235"/>
      <c r="AO943" s="235"/>
      <c r="AP943" s="235"/>
      <c r="AQ943" s="235"/>
      <c r="AR943" s="235"/>
      <c r="AS943" s="235"/>
      <c r="AT943" s="235"/>
      <c r="AU943" s="235"/>
      <c r="AV943" s="235"/>
      <c r="AW943" s="235"/>
      <c r="AX943" s="235"/>
      <c r="AY943" s="235"/>
      <c r="AZ943" s="235"/>
      <c r="BA943" s="235"/>
      <c r="BB943" s="235"/>
      <c r="BC943" s="235"/>
      <c r="BD943" s="235"/>
      <c r="BE943" s="235"/>
      <c r="BF943" s="235"/>
      <c r="BG943" s="235"/>
      <c r="BH943" s="235"/>
      <c r="BI943" s="235"/>
      <c r="BJ943" s="235"/>
    </row>
    <row r="944" spans="1:62" ht="15.75" x14ac:dyDescent="0.25">
      <c r="A944" s="241"/>
      <c r="B944" s="4"/>
      <c r="C944" s="4"/>
      <c r="D944" s="4"/>
      <c r="E944" s="241"/>
      <c r="F944" s="4"/>
      <c r="G944" s="4"/>
      <c r="H944" s="4"/>
      <c r="I944" s="4"/>
      <c r="J944" s="4"/>
      <c r="K944" s="4"/>
      <c r="L944" s="4"/>
      <c r="M944" s="4"/>
      <c r="N944" s="235"/>
      <c r="O944" s="235"/>
      <c r="P944" s="235"/>
      <c r="Q944" s="235"/>
      <c r="R944" s="235"/>
      <c r="S944" s="235"/>
      <c r="T944" s="235"/>
      <c r="U944" s="235"/>
      <c r="V944" s="235"/>
      <c r="W944" s="235"/>
      <c r="X944" s="235"/>
      <c r="Y944" s="235"/>
      <c r="Z944" s="235"/>
      <c r="AA944" s="235"/>
      <c r="AB944" s="235"/>
      <c r="AC944" s="235"/>
      <c r="AD944" s="235"/>
      <c r="AE944" s="235"/>
      <c r="AF944" s="235"/>
      <c r="AG944" s="235"/>
      <c r="AH944" s="235"/>
      <c r="AI944" s="235"/>
      <c r="AJ944" s="235"/>
      <c r="AK944" s="235"/>
      <c r="AL944" s="235"/>
      <c r="AM944" s="235"/>
      <c r="AN944" s="235"/>
      <c r="AO944" s="235"/>
      <c r="AP944" s="235"/>
      <c r="AQ944" s="235"/>
      <c r="AR944" s="235"/>
      <c r="AS944" s="235"/>
      <c r="AT944" s="235"/>
      <c r="AU944" s="235"/>
      <c r="AV944" s="235"/>
      <c r="AW944" s="235"/>
      <c r="AX944" s="235"/>
      <c r="AY944" s="235"/>
      <c r="AZ944" s="235"/>
      <c r="BA944" s="235"/>
      <c r="BB944" s="235"/>
      <c r="BC944" s="235"/>
      <c r="BD944" s="235"/>
      <c r="BE944" s="235"/>
      <c r="BF944" s="235"/>
      <c r="BG944" s="235"/>
      <c r="BH944" s="235"/>
      <c r="BI944" s="235"/>
      <c r="BJ944" s="235"/>
    </row>
    <row r="945" spans="1:62" ht="15.75" x14ac:dyDescent="0.25">
      <c r="A945" s="241"/>
      <c r="B945" s="4"/>
      <c r="C945" s="4"/>
      <c r="D945" s="4"/>
      <c r="E945" s="241"/>
      <c r="F945" s="4"/>
      <c r="G945" s="4"/>
      <c r="H945" s="4"/>
      <c r="I945" s="4"/>
      <c r="J945" s="4"/>
      <c r="K945" s="4"/>
      <c r="L945" s="4"/>
      <c r="M945" s="4"/>
      <c r="N945" s="235"/>
      <c r="O945" s="235"/>
      <c r="P945" s="235"/>
      <c r="Q945" s="235"/>
      <c r="R945" s="235"/>
      <c r="S945" s="235"/>
      <c r="T945" s="235"/>
      <c r="U945" s="235"/>
      <c r="V945" s="235"/>
      <c r="W945" s="235"/>
      <c r="X945" s="235"/>
      <c r="Y945" s="235"/>
      <c r="Z945" s="235"/>
      <c r="AA945" s="235"/>
      <c r="AB945" s="235"/>
      <c r="AC945" s="235"/>
      <c r="AD945" s="235"/>
      <c r="AE945" s="235"/>
      <c r="AF945" s="235"/>
      <c r="AG945" s="235"/>
      <c r="AH945" s="235"/>
      <c r="AI945" s="235"/>
      <c r="AJ945" s="235"/>
      <c r="AK945" s="235"/>
      <c r="AL945" s="235"/>
      <c r="AM945" s="235"/>
      <c r="AN945" s="235"/>
      <c r="AO945" s="235"/>
      <c r="AP945" s="235"/>
      <c r="AQ945" s="235"/>
      <c r="AR945" s="235"/>
      <c r="AS945" s="235"/>
      <c r="AT945" s="235"/>
      <c r="AU945" s="235"/>
      <c r="AV945" s="235"/>
      <c r="AW945" s="235"/>
      <c r="AX945" s="235"/>
      <c r="AY945" s="235"/>
      <c r="AZ945" s="235"/>
      <c r="BA945" s="235"/>
      <c r="BB945" s="235"/>
      <c r="BC945" s="235"/>
      <c r="BD945" s="235"/>
      <c r="BE945" s="235"/>
      <c r="BF945" s="235"/>
      <c r="BG945" s="235"/>
      <c r="BH945" s="235"/>
      <c r="BI945" s="235"/>
      <c r="BJ945" s="235"/>
    </row>
    <row r="946" spans="1:62" ht="15.75" x14ac:dyDescent="0.25">
      <c r="A946" s="241"/>
      <c r="B946" s="4"/>
      <c r="C946" s="4"/>
      <c r="D946" s="4"/>
      <c r="E946" s="241"/>
      <c r="F946" s="4"/>
      <c r="G946" s="4"/>
      <c r="H946" s="4"/>
      <c r="I946" s="4"/>
      <c r="J946" s="4"/>
      <c r="K946" s="4"/>
      <c r="L946" s="4"/>
      <c r="M946" s="4"/>
      <c r="N946" s="235"/>
      <c r="O946" s="235"/>
      <c r="P946" s="235"/>
      <c r="Q946" s="235"/>
      <c r="R946" s="235"/>
      <c r="S946" s="235"/>
      <c r="T946" s="235"/>
      <c r="U946" s="235"/>
      <c r="V946" s="235"/>
      <c r="W946" s="235"/>
      <c r="X946" s="235"/>
      <c r="Y946" s="235"/>
      <c r="Z946" s="235"/>
      <c r="AA946" s="235"/>
      <c r="AB946" s="235"/>
      <c r="AC946" s="235"/>
      <c r="AD946" s="235"/>
      <c r="AE946" s="235"/>
      <c r="AF946" s="235"/>
      <c r="AG946" s="235"/>
      <c r="AH946" s="235"/>
      <c r="AI946" s="235"/>
      <c r="AJ946" s="235"/>
      <c r="AK946" s="235"/>
      <c r="AL946" s="235"/>
      <c r="AM946" s="235"/>
      <c r="AN946" s="235"/>
      <c r="AO946" s="235"/>
      <c r="AP946" s="235"/>
      <c r="AQ946" s="235"/>
      <c r="AR946" s="235"/>
      <c r="AS946" s="235"/>
      <c r="AT946" s="235"/>
      <c r="AU946" s="235"/>
      <c r="AV946" s="235"/>
      <c r="AW946" s="235"/>
      <c r="AX946" s="235"/>
      <c r="AY946" s="235"/>
      <c r="AZ946" s="235"/>
      <c r="BA946" s="235"/>
      <c r="BB946" s="235"/>
      <c r="BC946" s="235"/>
      <c r="BD946" s="235"/>
      <c r="BE946" s="235"/>
      <c r="BF946" s="235"/>
      <c r="BG946" s="235"/>
      <c r="BH946" s="235"/>
      <c r="BI946" s="235"/>
      <c r="BJ946" s="235"/>
    </row>
    <row r="947" spans="1:62" ht="15.75" x14ac:dyDescent="0.25">
      <c r="A947" s="241"/>
      <c r="B947" s="4"/>
      <c r="C947" s="4"/>
      <c r="D947" s="4"/>
      <c r="E947" s="241"/>
      <c r="F947" s="4"/>
      <c r="G947" s="4"/>
      <c r="H947" s="4"/>
      <c r="I947" s="4"/>
      <c r="J947" s="4"/>
      <c r="K947" s="4"/>
      <c r="L947" s="4"/>
      <c r="M947" s="4"/>
      <c r="N947" s="235"/>
      <c r="O947" s="235"/>
      <c r="P947" s="235"/>
      <c r="Q947" s="235"/>
      <c r="R947" s="235"/>
      <c r="S947" s="235"/>
      <c r="T947" s="235"/>
      <c r="U947" s="235"/>
      <c r="V947" s="235"/>
      <c r="W947" s="235"/>
      <c r="X947" s="235"/>
      <c r="Y947" s="235"/>
      <c r="Z947" s="235"/>
      <c r="AA947" s="235"/>
      <c r="AB947" s="235"/>
      <c r="AC947" s="235"/>
      <c r="AD947" s="235"/>
      <c r="AE947" s="235"/>
      <c r="AF947" s="235"/>
      <c r="AG947" s="235"/>
      <c r="AH947" s="235"/>
      <c r="AI947" s="235"/>
      <c r="AJ947" s="235"/>
      <c r="AK947" s="235"/>
      <c r="AL947" s="235"/>
      <c r="AM947" s="235"/>
      <c r="AN947" s="235"/>
      <c r="AO947" s="235"/>
      <c r="AP947" s="235"/>
      <c r="AQ947" s="235"/>
      <c r="AR947" s="235"/>
      <c r="AS947" s="235"/>
      <c r="AT947" s="235"/>
      <c r="AU947" s="235"/>
      <c r="AV947" s="235"/>
      <c r="AW947" s="235"/>
      <c r="AX947" s="235"/>
      <c r="AY947" s="235"/>
      <c r="AZ947" s="235"/>
      <c r="BA947" s="235"/>
      <c r="BB947" s="235"/>
      <c r="BC947" s="235"/>
      <c r="BD947" s="235"/>
      <c r="BE947" s="235"/>
      <c r="BF947" s="235"/>
      <c r="BG947" s="235"/>
      <c r="BH947" s="235"/>
      <c r="BI947" s="235"/>
      <c r="BJ947" s="235"/>
    </row>
    <row r="948" spans="1:62" ht="15.75" x14ac:dyDescent="0.25">
      <c r="A948" s="241"/>
      <c r="B948" s="4"/>
      <c r="C948" s="4"/>
      <c r="D948" s="4"/>
      <c r="E948" s="241"/>
      <c r="F948" s="4"/>
      <c r="G948" s="4"/>
      <c r="H948" s="4"/>
      <c r="I948" s="4"/>
      <c r="J948" s="4"/>
      <c r="K948" s="4"/>
      <c r="L948" s="4"/>
      <c r="M948" s="4"/>
      <c r="N948" s="235"/>
      <c r="O948" s="235"/>
      <c r="P948" s="235"/>
      <c r="Q948" s="235"/>
      <c r="R948" s="235"/>
      <c r="S948" s="235"/>
      <c r="T948" s="235"/>
      <c r="U948" s="235"/>
      <c r="V948" s="235"/>
      <c r="W948" s="235"/>
      <c r="X948" s="235"/>
      <c r="Y948" s="235"/>
      <c r="Z948" s="235"/>
      <c r="AA948" s="235"/>
      <c r="AB948" s="235"/>
      <c r="AC948" s="235"/>
      <c r="AD948" s="235"/>
      <c r="AE948" s="235"/>
      <c r="AF948" s="235"/>
      <c r="AG948" s="235"/>
      <c r="AH948" s="235"/>
      <c r="AI948" s="235"/>
      <c r="AJ948" s="235"/>
      <c r="AK948" s="235"/>
      <c r="AL948" s="235"/>
      <c r="AM948" s="235"/>
      <c r="AN948" s="235"/>
      <c r="AO948" s="235"/>
      <c r="AP948" s="235"/>
      <c r="AQ948" s="235"/>
      <c r="AR948" s="235"/>
      <c r="AS948" s="235"/>
      <c r="AT948" s="235"/>
      <c r="AU948" s="235"/>
      <c r="AV948" s="235"/>
      <c r="AW948" s="235"/>
      <c r="AX948" s="235"/>
      <c r="AY948" s="235"/>
      <c r="AZ948" s="235"/>
      <c r="BA948" s="235"/>
      <c r="BB948" s="235"/>
      <c r="BC948" s="235"/>
      <c r="BD948" s="235"/>
      <c r="BE948" s="235"/>
      <c r="BF948" s="235"/>
      <c r="BG948" s="235"/>
      <c r="BH948" s="235"/>
      <c r="BI948" s="235"/>
      <c r="BJ948" s="235"/>
    </row>
    <row r="949" spans="1:62" ht="15.75" x14ac:dyDescent="0.25">
      <c r="A949" s="241"/>
      <c r="B949" s="4"/>
      <c r="C949" s="4"/>
      <c r="D949" s="4"/>
      <c r="E949" s="241"/>
      <c r="F949" s="4"/>
      <c r="G949" s="4"/>
      <c r="H949" s="4"/>
      <c r="I949" s="4"/>
      <c r="J949" s="4"/>
      <c r="K949" s="4"/>
      <c r="L949" s="4"/>
      <c r="M949" s="4"/>
      <c r="N949" s="235"/>
      <c r="O949" s="235"/>
      <c r="P949" s="235"/>
      <c r="Q949" s="235"/>
      <c r="R949" s="235"/>
      <c r="S949" s="235"/>
      <c r="T949" s="235"/>
      <c r="U949" s="235"/>
      <c r="V949" s="235"/>
      <c r="W949" s="235"/>
      <c r="X949" s="235"/>
      <c r="Y949" s="235"/>
      <c r="Z949" s="235"/>
      <c r="AA949" s="235"/>
      <c r="AB949" s="235"/>
      <c r="AC949" s="235"/>
      <c r="AD949" s="235"/>
      <c r="AE949" s="235"/>
      <c r="AF949" s="235"/>
      <c r="AG949" s="235"/>
      <c r="AH949" s="235"/>
      <c r="AI949" s="235"/>
      <c r="AJ949" s="235"/>
      <c r="AK949" s="235"/>
      <c r="AL949" s="235"/>
      <c r="AM949" s="235"/>
      <c r="AN949" s="235"/>
      <c r="AO949" s="235"/>
      <c r="AP949" s="235"/>
      <c r="AQ949" s="235"/>
      <c r="AR949" s="235"/>
      <c r="AS949" s="235"/>
      <c r="AT949" s="235"/>
      <c r="AU949" s="235"/>
      <c r="AV949" s="235"/>
      <c r="AW949" s="235"/>
      <c r="AX949" s="235"/>
      <c r="AY949" s="235"/>
      <c r="AZ949" s="235"/>
      <c r="BA949" s="235"/>
      <c r="BB949" s="235"/>
      <c r="BC949" s="235"/>
      <c r="BD949" s="235"/>
      <c r="BE949" s="235"/>
      <c r="BF949" s="235"/>
      <c r="BG949" s="235"/>
      <c r="BH949" s="235"/>
      <c r="BI949" s="235"/>
      <c r="BJ949" s="235"/>
    </row>
    <row r="950" spans="1:62" ht="15.75" x14ac:dyDescent="0.25">
      <c r="A950" s="241"/>
      <c r="B950" s="4"/>
      <c r="C950" s="4"/>
      <c r="D950" s="4"/>
      <c r="E950" s="241"/>
      <c r="F950" s="4"/>
      <c r="G950" s="4"/>
      <c r="H950" s="4"/>
      <c r="I950" s="4"/>
      <c r="J950" s="4"/>
      <c r="K950" s="4"/>
      <c r="L950" s="4"/>
      <c r="M950" s="4"/>
      <c r="N950" s="235"/>
      <c r="O950" s="235"/>
      <c r="P950" s="235"/>
      <c r="Q950" s="235"/>
      <c r="R950" s="235"/>
      <c r="S950" s="235"/>
      <c r="T950" s="235"/>
      <c r="U950" s="235"/>
      <c r="V950" s="235"/>
      <c r="W950" s="235"/>
      <c r="X950" s="235"/>
      <c r="Y950" s="235"/>
      <c r="Z950" s="235"/>
      <c r="AA950" s="235"/>
      <c r="AB950" s="235"/>
      <c r="AC950" s="235"/>
      <c r="AD950" s="235"/>
      <c r="AE950" s="235"/>
      <c r="AF950" s="235"/>
      <c r="AG950" s="235"/>
      <c r="AH950" s="235"/>
      <c r="AI950" s="235"/>
      <c r="AJ950" s="235"/>
      <c r="AK950" s="235"/>
      <c r="AL950" s="235"/>
      <c r="AM950" s="235"/>
      <c r="AN950" s="235"/>
      <c r="AO950" s="235"/>
      <c r="AP950" s="235"/>
      <c r="AQ950" s="235"/>
      <c r="AR950" s="235"/>
      <c r="AS950" s="235"/>
      <c r="AT950" s="235"/>
      <c r="AU950" s="235"/>
      <c r="AV950" s="235"/>
      <c r="AW950" s="235"/>
      <c r="AX950" s="235"/>
      <c r="AY950" s="235"/>
      <c r="AZ950" s="235"/>
      <c r="BA950" s="235"/>
      <c r="BB950" s="235"/>
      <c r="BC950" s="235"/>
      <c r="BD950" s="235"/>
      <c r="BE950" s="235"/>
      <c r="BF950" s="235"/>
      <c r="BG950" s="235"/>
      <c r="BH950" s="235"/>
      <c r="BI950" s="235"/>
      <c r="BJ950" s="235"/>
    </row>
    <row r="951" spans="1:62" ht="15.75" x14ac:dyDescent="0.25">
      <c r="A951" s="241"/>
      <c r="B951" s="4"/>
      <c r="C951" s="4"/>
      <c r="D951" s="4"/>
      <c r="E951" s="241"/>
      <c r="F951" s="4"/>
      <c r="G951" s="4"/>
      <c r="H951" s="4"/>
      <c r="I951" s="4"/>
      <c r="J951" s="4"/>
      <c r="K951" s="4"/>
      <c r="L951" s="4"/>
      <c r="M951" s="4"/>
      <c r="N951" s="235"/>
      <c r="O951" s="235"/>
      <c r="P951" s="235"/>
      <c r="Q951" s="235"/>
      <c r="R951" s="235"/>
      <c r="S951" s="235"/>
      <c r="T951" s="235"/>
      <c r="U951" s="235"/>
      <c r="V951" s="235"/>
      <c r="W951" s="235"/>
      <c r="X951" s="235"/>
      <c r="Y951" s="235"/>
      <c r="Z951" s="235"/>
      <c r="AA951" s="235"/>
      <c r="AB951" s="235"/>
      <c r="AC951" s="235"/>
      <c r="AD951" s="235"/>
      <c r="AE951" s="235"/>
      <c r="AF951" s="235"/>
      <c r="AG951" s="235"/>
      <c r="AH951" s="235"/>
      <c r="AI951" s="235"/>
      <c r="AJ951" s="235"/>
      <c r="AK951" s="235"/>
      <c r="AL951" s="235"/>
      <c r="AM951" s="235"/>
      <c r="AN951" s="235"/>
      <c r="AO951" s="235"/>
      <c r="AP951" s="235"/>
      <c r="AQ951" s="235"/>
      <c r="AR951" s="235"/>
      <c r="AS951" s="235"/>
      <c r="AT951" s="235"/>
      <c r="AU951" s="235"/>
      <c r="AV951" s="235"/>
      <c r="AW951" s="235"/>
      <c r="AX951" s="235"/>
      <c r="AY951" s="235"/>
      <c r="AZ951" s="235"/>
      <c r="BA951" s="235"/>
      <c r="BB951" s="235"/>
      <c r="BC951" s="235"/>
      <c r="BD951" s="235"/>
      <c r="BE951" s="235"/>
      <c r="BF951" s="235"/>
      <c r="BG951" s="235"/>
      <c r="BH951" s="235"/>
      <c r="BI951" s="235"/>
      <c r="BJ951" s="235"/>
    </row>
    <row r="952" spans="1:62" ht="15.75" x14ac:dyDescent="0.25">
      <c r="A952" s="241"/>
      <c r="B952" s="4"/>
      <c r="C952" s="4"/>
      <c r="D952" s="4"/>
      <c r="E952" s="241"/>
      <c r="F952" s="4"/>
      <c r="G952" s="4"/>
      <c r="H952" s="4"/>
      <c r="I952" s="4"/>
      <c r="J952" s="4"/>
      <c r="K952" s="4"/>
      <c r="L952" s="4"/>
      <c r="M952" s="4"/>
      <c r="N952" s="235"/>
      <c r="O952" s="235"/>
      <c r="P952" s="235"/>
      <c r="Q952" s="235"/>
      <c r="R952" s="235"/>
      <c r="S952" s="235"/>
      <c r="T952" s="235"/>
      <c r="U952" s="235"/>
      <c r="V952" s="235"/>
      <c r="W952" s="235"/>
      <c r="X952" s="235"/>
      <c r="Y952" s="235"/>
      <c r="Z952" s="235"/>
      <c r="AA952" s="235"/>
      <c r="AB952" s="235"/>
      <c r="AC952" s="235"/>
      <c r="AD952" s="235"/>
      <c r="AE952" s="235"/>
      <c r="AF952" s="235"/>
      <c r="AG952" s="235"/>
      <c r="AH952" s="235"/>
      <c r="AI952" s="235"/>
      <c r="AJ952" s="235"/>
      <c r="AK952" s="235"/>
      <c r="AL952" s="235"/>
      <c r="AM952" s="235"/>
      <c r="AN952" s="235"/>
      <c r="AO952" s="235"/>
      <c r="AP952" s="235"/>
      <c r="AQ952" s="235"/>
      <c r="AR952" s="235"/>
      <c r="AS952" s="235"/>
      <c r="AT952" s="235"/>
      <c r="AU952" s="235"/>
      <c r="AV952" s="235"/>
      <c r="AW952" s="235"/>
      <c r="AX952" s="235"/>
      <c r="AY952" s="235"/>
      <c r="AZ952" s="235"/>
      <c r="BA952" s="235"/>
      <c r="BB952" s="235"/>
      <c r="BC952" s="235"/>
      <c r="BD952" s="235"/>
      <c r="BE952" s="235"/>
      <c r="BF952" s="235"/>
      <c r="BG952" s="235"/>
      <c r="BH952" s="235"/>
      <c r="BI952" s="235"/>
      <c r="BJ952" s="235"/>
    </row>
    <row r="953" spans="1:62" ht="15.75" x14ac:dyDescent="0.25">
      <c r="A953" s="241"/>
      <c r="B953" s="4"/>
      <c r="C953" s="4"/>
      <c r="D953" s="4"/>
      <c r="E953" s="241"/>
      <c r="F953" s="4"/>
      <c r="G953" s="4"/>
      <c r="H953" s="4"/>
      <c r="I953" s="4"/>
      <c r="J953" s="4"/>
      <c r="K953" s="4"/>
      <c r="L953" s="4"/>
      <c r="M953" s="4"/>
      <c r="N953" s="235"/>
      <c r="O953" s="235"/>
      <c r="P953" s="235"/>
      <c r="Q953" s="235"/>
      <c r="R953" s="235"/>
      <c r="S953" s="235"/>
      <c r="T953" s="235"/>
      <c r="U953" s="235"/>
      <c r="V953" s="235"/>
      <c r="W953" s="235"/>
      <c r="X953" s="235"/>
      <c r="Y953" s="235"/>
      <c r="Z953" s="235"/>
      <c r="AA953" s="235"/>
      <c r="AB953" s="235"/>
      <c r="AC953" s="235"/>
      <c r="AD953" s="235"/>
      <c r="AE953" s="235"/>
      <c r="AF953" s="235"/>
      <c r="AG953" s="235"/>
      <c r="AH953" s="235"/>
      <c r="AI953" s="235"/>
      <c r="AJ953" s="235"/>
      <c r="AK953" s="235"/>
      <c r="AL953" s="235"/>
      <c r="AM953" s="235"/>
      <c r="AN953" s="235"/>
      <c r="AO953" s="235"/>
      <c r="AP953" s="235"/>
      <c r="AQ953" s="235"/>
      <c r="AR953" s="235"/>
      <c r="AS953" s="235"/>
      <c r="AT953" s="235"/>
      <c r="AU953" s="235"/>
      <c r="AV953" s="235"/>
      <c r="AW953" s="235"/>
      <c r="AX953" s="235"/>
      <c r="AY953" s="235"/>
      <c r="AZ953" s="235"/>
      <c r="BA953" s="235"/>
      <c r="BB953" s="235"/>
      <c r="BC953" s="235"/>
      <c r="BD953" s="235"/>
      <c r="BE953" s="235"/>
      <c r="BF953" s="235"/>
      <c r="BG953" s="235"/>
      <c r="BH953" s="235"/>
      <c r="BI953" s="235"/>
      <c r="BJ953" s="235"/>
    </row>
    <row r="954" spans="1:62" ht="15.75" x14ac:dyDescent="0.25">
      <c r="A954" s="241"/>
      <c r="B954" s="4"/>
      <c r="C954" s="4"/>
      <c r="D954" s="4"/>
      <c r="E954" s="241"/>
      <c r="F954" s="4"/>
      <c r="G954" s="4"/>
      <c r="H954" s="4"/>
      <c r="I954" s="4"/>
      <c r="J954" s="4"/>
      <c r="K954" s="4"/>
      <c r="L954" s="4"/>
      <c r="M954" s="4"/>
      <c r="N954" s="235"/>
      <c r="O954" s="235"/>
      <c r="P954" s="235"/>
      <c r="Q954" s="235"/>
      <c r="R954" s="235"/>
      <c r="S954" s="235"/>
      <c r="T954" s="235"/>
      <c r="U954" s="235"/>
      <c r="V954" s="235"/>
      <c r="W954" s="235"/>
      <c r="X954" s="235"/>
      <c r="Y954" s="235"/>
      <c r="Z954" s="235"/>
      <c r="AA954" s="235"/>
      <c r="AB954" s="235"/>
      <c r="AC954" s="235"/>
      <c r="AD954" s="235"/>
      <c r="AE954" s="235"/>
      <c r="AF954" s="235"/>
      <c r="AG954" s="235"/>
      <c r="AH954" s="235"/>
      <c r="AI954" s="235"/>
      <c r="AJ954" s="235"/>
      <c r="AK954" s="235"/>
      <c r="AL954" s="235"/>
      <c r="AM954" s="235"/>
      <c r="AN954" s="235"/>
      <c r="AO954" s="235"/>
      <c r="AP954" s="235"/>
      <c r="AQ954" s="235"/>
      <c r="AR954" s="235"/>
      <c r="AS954" s="235"/>
      <c r="AT954" s="235"/>
      <c r="AU954" s="235"/>
      <c r="AV954" s="235"/>
      <c r="AW954" s="235"/>
      <c r="AX954" s="235"/>
      <c r="AY954" s="235"/>
      <c r="AZ954" s="235"/>
      <c r="BA954" s="235"/>
      <c r="BB954" s="235"/>
      <c r="BC954" s="235"/>
      <c r="BD954" s="235"/>
      <c r="BE954" s="235"/>
      <c r="BF954" s="235"/>
      <c r="BG954" s="235"/>
      <c r="BH954" s="235"/>
      <c r="BI954" s="235"/>
      <c r="BJ954" s="235"/>
    </row>
    <row r="955" spans="1:62" ht="15.75" x14ac:dyDescent="0.25">
      <c r="A955" s="241"/>
      <c r="B955" s="4"/>
      <c r="C955" s="4"/>
      <c r="D955" s="4"/>
      <c r="E955" s="241"/>
      <c r="F955" s="4"/>
      <c r="G955" s="4"/>
      <c r="H955" s="4"/>
      <c r="I955" s="4"/>
      <c r="J955" s="4"/>
      <c r="K955" s="4"/>
      <c r="L955" s="4"/>
      <c r="M955" s="4"/>
      <c r="N955" s="235"/>
      <c r="O955" s="235"/>
      <c r="P955" s="235"/>
      <c r="Q955" s="235"/>
      <c r="R955" s="235"/>
      <c r="S955" s="235"/>
      <c r="T955" s="235"/>
      <c r="U955" s="235"/>
      <c r="V955" s="235"/>
      <c r="W955" s="235"/>
      <c r="X955" s="235"/>
      <c r="Y955" s="235"/>
      <c r="Z955" s="235"/>
      <c r="AA955" s="235"/>
      <c r="AB955" s="235"/>
      <c r="AC955" s="235"/>
      <c r="AD955" s="235"/>
      <c r="AE955" s="235"/>
      <c r="AF955" s="235"/>
      <c r="AG955" s="235"/>
      <c r="AH955" s="235"/>
      <c r="AI955" s="235"/>
      <c r="AJ955" s="235"/>
      <c r="AK955" s="235"/>
      <c r="AL955" s="235"/>
      <c r="AM955" s="235"/>
      <c r="AN955" s="235"/>
      <c r="AO955" s="235"/>
      <c r="AP955" s="235"/>
      <c r="AQ955" s="235"/>
      <c r="AR955" s="235"/>
      <c r="AS955" s="235"/>
      <c r="AT955" s="235"/>
      <c r="AU955" s="235"/>
      <c r="AV955" s="235"/>
      <c r="AW955" s="235"/>
      <c r="AX955" s="235"/>
      <c r="AY955" s="235"/>
      <c r="AZ955" s="235"/>
      <c r="BA955" s="235"/>
      <c r="BB955" s="235"/>
      <c r="BC955" s="235"/>
      <c r="BD955" s="235"/>
      <c r="BE955" s="235"/>
      <c r="BF955" s="235"/>
      <c r="BG955" s="235"/>
      <c r="BH955" s="235"/>
      <c r="BI955" s="235"/>
      <c r="BJ955" s="235"/>
    </row>
    <row r="956" spans="1:62" ht="15.75" x14ac:dyDescent="0.25">
      <c r="A956" s="241"/>
      <c r="B956" s="4"/>
      <c r="C956" s="4"/>
      <c r="D956" s="4"/>
      <c r="E956" s="241"/>
      <c r="F956" s="4"/>
      <c r="G956" s="4"/>
      <c r="H956" s="4"/>
      <c r="I956" s="4"/>
      <c r="J956" s="4"/>
      <c r="K956" s="4"/>
      <c r="L956" s="4"/>
      <c r="M956" s="4"/>
      <c r="N956" s="235"/>
      <c r="O956" s="235"/>
      <c r="P956" s="235"/>
      <c r="Q956" s="235"/>
      <c r="R956" s="235"/>
      <c r="S956" s="235"/>
      <c r="T956" s="235"/>
      <c r="U956" s="235"/>
      <c r="V956" s="235"/>
      <c r="W956" s="235"/>
      <c r="X956" s="235"/>
      <c r="Y956" s="235"/>
      <c r="Z956" s="235"/>
      <c r="AA956" s="235"/>
      <c r="AB956" s="235"/>
      <c r="AC956" s="235"/>
      <c r="AD956" s="235"/>
      <c r="AE956" s="235"/>
      <c r="AF956" s="235"/>
      <c r="AG956" s="235"/>
      <c r="AH956" s="235"/>
      <c r="AI956" s="235"/>
      <c r="AJ956" s="235"/>
      <c r="AK956" s="235"/>
      <c r="AL956" s="235"/>
      <c r="AM956" s="235"/>
      <c r="AN956" s="235"/>
      <c r="AO956" s="235"/>
      <c r="AP956" s="235"/>
      <c r="AQ956" s="235"/>
      <c r="AR956" s="235"/>
      <c r="AS956" s="235"/>
      <c r="AT956" s="235"/>
      <c r="AU956" s="235"/>
      <c r="AV956" s="235"/>
      <c r="AW956" s="235"/>
      <c r="AX956" s="235"/>
      <c r="AY956" s="235"/>
      <c r="AZ956" s="235"/>
      <c r="BA956" s="235"/>
      <c r="BB956" s="235"/>
      <c r="BC956" s="235"/>
      <c r="BD956" s="235"/>
      <c r="BE956" s="235"/>
      <c r="BF956" s="235"/>
      <c r="BG956" s="235"/>
      <c r="BH956" s="235"/>
      <c r="BI956" s="235"/>
      <c r="BJ956" s="235"/>
    </row>
    <row r="957" spans="1:62" ht="15.75" x14ac:dyDescent="0.25">
      <c r="A957" s="241"/>
      <c r="B957" s="4"/>
      <c r="C957" s="4"/>
      <c r="D957" s="4"/>
      <c r="E957" s="241"/>
      <c r="F957" s="4"/>
      <c r="G957" s="4"/>
      <c r="H957" s="4"/>
      <c r="I957" s="4"/>
      <c r="J957" s="4"/>
      <c r="K957" s="4"/>
      <c r="L957" s="4"/>
      <c r="M957" s="4"/>
      <c r="N957" s="235"/>
      <c r="O957" s="235"/>
      <c r="P957" s="235"/>
      <c r="Q957" s="235"/>
      <c r="R957" s="235"/>
      <c r="S957" s="235"/>
      <c r="T957" s="235"/>
      <c r="U957" s="235"/>
      <c r="V957" s="235"/>
      <c r="W957" s="235"/>
      <c r="X957" s="235"/>
      <c r="Y957" s="235"/>
      <c r="Z957" s="235"/>
      <c r="AA957" s="235"/>
      <c r="AB957" s="235"/>
      <c r="AC957" s="235"/>
      <c r="AD957" s="235"/>
      <c r="AE957" s="235"/>
      <c r="AF957" s="235"/>
      <c r="AG957" s="235"/>
      <c r="AH957" s="235"/>
      <c r="AI957" s="235"/>
      <c r="AJ957" s="235"/>
      <c r="AK957" s="235"/>
      <c r="AL957" s="235"/>
      <c r="AM957" s="235"/>
      <c r="AN957" s="235"/>
      <c r="AO957" s="235"/>
      <c r="AP957" s="235"/>
      <c r="AQ957" s="235"/>
      <c r="AR957" s="235"/>
      <c r="AS957" s="235"/>
      <c r="AT957" s="235"/>
      <c r="AU957" s="235"/>
      <c r="AV957" s="235"/>
      <c r="AW957" s="235"/>
      <c r="AX957" s="235"/>
      <c r="AY957" s="235"/>
      <c r="AZ957" s="235"/>
      <c r="BA957" s="235"/>
      <c r="BB957" s="235"/>
      <c r="BC957" s="235"/>
      <c r="BD957" s="235"/>
      <c r="BE957" s="235"/>
      <c r="BF957" s="235"/>
      <c r="BG957" s="235"/>
      <c r="BH957" s="235"/>
      <c r="BI957" s="235"/>
      <c r="BJ957" s="235"/>
    </row>
    <row r="958" spans="1:62" ht="15.75" x14ac:dyDescent="0.25">
      <c r="A958" s="241"/>
      <c r="B958" s="4"/>
      <c r="C958" s="4"/>
      <c r="D958" s="4"/>
      <c r="E958" s="241"/>
      <c r="F958" s="4"/>
      <c r="G958" s="4"/>
      <c r="H958" s="4"/>
      <c r="I958" s="4"/>
      <c r="J958" s="4"/>
      <c r="K958" s="4"/>
      <c r="L958" s="4"/>
      <c r="M958" s="4"/>
      <c r="N958" s="235"/>
      <c r="O958" s="235"/>
      <c r="P958" s="235"/>
      <c r="Q958" s="235"/>
      <c r="R958" s="235"/>
      <c r="S958" s="235"/>
      <c r="T958" s="235"/>
      <c r="U958" s="235"/>
      <c r="V958" s="235"/>
      <c r="W958" s="235"/>
      <c r="X958" s="235"/>
      <c r="Y958" s="235"/>
      <c r="Z958" s="235"/>
      <c r="AA958" s="235"/>
      <c r="AB958" s="235"/>
      <c r="AC958" s="235"/>
      <c r="AD958" s="235"/>
      <c r="AE958" s="235"/>
      <c r="AF958" s="235"/>
      <c r="AG958" s="235"/>
      <c r="AH958" s="235"/>
      <c r="AI958" s="235"/>
      <c r="AJ958" s="235"/>
      <c r="AK958" s="235"/>
      <c r="AL958" s="235"/>
      <c r="AM958" s="235"/>
      <c r="AN958" s="235"/>
      <c r="AO958" s="235"/>
      <c r="AP958" s="235"/>
      <c r="AQ958" s="235"/>
      <c r="AR958" s="235"/>
      <c r="AS958" s="235"/>
      <c r="AT958" s="235"/>
      <c r="AU958" s="235"/>
      <c r="AV958" s="235"/>
      <c r="AW958" s="235"/>
      <c r="AX958" s="235"/>
      <c r="AY958" s="235"/>
      <c r="AZ958" s="235"/>
      <c r="BA958" s="235"/>
      <c r="BB958" s="235"/>
      <c r="BC958" s="235"/>
      <c r="BD958" s="235"/>
      <c r="BE958" s="235"/>
      <c r="BF958" s="235"/>
      <c r="BG958" s="235"/>
      <c r="BH958" s="235"/>
      <c r="BI958" s="235"/>
      <c r="BJ958" s="235"/>
    </row>
    <row r="959" spans="1:62" ht="15.75" x14ac:dyDescent="0.25">
      <c r="A959" s="241"/>
      <c r="B959" s="4"/>
      <c r="C959" s="4"/>
      <c r="D959" s="4"/>
      <c r="E959" s="241"/>
      <c r="F959" s="4"/>
      <c r="G959" s="4"/>
      <c r="H959" s="4"/>
      <c r="I959" s="4"/>
      <c r="J959" s="4"/>
      <c r="K959" s="4"/>
      <c r="L959" s="4"/>
      <c r="M959" s="4"/>
      <c r="N959" s="235"/>
      <c r="O959" s="235"/>
      <c r="P959" s="235"/>
      <c r="Q959" s="235"/>
      <c r="R959" s="235"/>
      <c r="S959" s="235"/>
      <c r="T959" s="235"/>
      <c r="U959" s="235"/>
      <c r="V959" s="235"/>
      <c r="W959" s="235"/>
      <c r="X959" s="235"/>
      <c r="Y959" s="235"/>
      <c r="Z959" s="235"/>
      <c r="AA959" s="235"/>
      <c r="AB959" s="235"/>
      <c r="AC959" s="235"/>
      <c r="AD959" s="235"/>
      <c r="AE959" s="235"/>
      <c r="AF959" s="235"/>
      <c r="AG959" s="235"/>
      <c r="AH959" s="235"/>
      <c r="AI959" s="235"/>
      <c r="AJ959" s="235"/>
      <c r="AK959" s="235"/>
      <c r="AL959" s="235"/>
      <c r="AM959" s="235"/>
      <c r="AN959" s="235"/>
      <c r="AO959" s="235"/>
      <c r="AP959" s="235"/>
      <c r="AQ959" s="235"/>
      <c r="AR959" s="235"/>
      <c r="AS959" s="235"/>
      <c r="AT959" s="235"/>
      <c r="AU959" s="235"/>
      <c r="AV959" s="235"/>
      <c r="AW959" s="235"/>
      <c r="AX959" s="235"/>
      <c r="AY959" s="235"/>
      <c r="AZ959" s="235"/>
      <c r="BA959" s="235"/>
      <c r="BB959" s="235"/>
      <c r="BC959" s="235"/>
      <c r="BD959" s="235"/>
      <c r="BE959" s="235"/>
      <c r="BF959" s="235"/>
      <c r="BG959" s="235"/>
      <c r="BH959" s="235"/>
      <c r="BI959" s="235"/>
      <c r="BJ959" s="235"/>
    </row>
    <row r="960" spans="1:62" ht="15.75" x14ac:dyDescent="0.25">
      <c r="A960" s="241"/>
      <c r="B960" s="4"/>
      <c r="C960" s="4"/>
      <c r="D960" s="4"/>
      <c r="E960" s="241"/>
      <c r="F960" s="4"/>
      <c r="G960" s="4"/>
      <c r="H960" s="4"/>
      <c r="I960" s="4"/>
      <c r="J960" s="4"/>
      <c r="K960" s="4"/>
      <c r="L960" s="4"/>
      <c r="M960" s="4"/>
      <c r="N960" s="235"/>
      <c r="O960" s="235"/>
      <c r="P960" s="235"/>
      <c r="Q960" s="235"/>
      <c r="R960" s="235"/>
      <c r="S960" s="235"/>
      <c r="T960" s="235"/>
      <c r="U960" s="235"/>
      <c r="V960" s="235"/>
      <c r="W960" s="235"/>
      <c r="X960" s="235"/>
      <c r="Y960" s="235"/>
      <c r="Z960" s="235"/>
      <c r="AA960" s="235"/>
      <c r="AB960" s="235"/>
      <c r="AC960" s="235"/>
      <c r="AD960" s="235"/>
      <c r="AE960" s="235"/>
      <c r="AF960" s="235"/>
      <c r="AG960" s="235"/>
      <c r="AH960" s="235"/>
      <c r="AI960" s="235"/>
      <c r="AJ960" s="235"/>
      <c r="AK960" s="235"/>
      <c r="AL960" s="235"/>
      <c r="AM960" s="235"/>
      <c r="AN960" s="235"/>
      <c r="AO960" s="235"/>
      <c r="AP960" s="235"/>
      <c r="AQ960" s="235"/>
      <c r="AR960" s="235"/>
      <c r="AS960" s="235"/>
      <c r="AT960" s="235"/>
      <c r="AU960" s="235"/>
      <c r="AV960" s="235"/>
      <c r="AW960" s="235"/>
      <c r="AX960" s="235"/>
      <c r="AY960" s="235"/>
      <c r="AZ960" s="235"/>
      <c r="BA960" s="235"/>
      <c r="BB960" s="235"/>
      <c r="BC960" s="235"/>
      <c r="BD960" s="235"/>
      <c r="BE960" s="235"/>
      <c r="BF960" s="235"/>
      <c r="BG960" s="235"/>
      <c r="BH960" s="235"/>
      <c r="BI960" s="235"/>
      <c r="BJ960" s="235"/>
    </row>
    <row r="961" spans="1:62" ht="15.75" x14ac:dyDescent="0.25">
      <c r="A961" s="241"/>
      <c r="B961" s="4"/>
      <c r="C961" s="4"/>
      <c r="D961" s="4"/>
      <c r="E961" s="241"/>
      <c r="F961" s="4"/>
      <c r="G961" s="4"/>
      <c r="H961" s="4"/>
      <c r="I961" s="4"/>
      <c r="J961" s="4"/>
      <c r="K961" s="4"/>
      <c r="L961" s="4"/>
      <c r="M961" s="4"/>
      <c r="N961" s="235"/>
      <c r="O961" s="235"/>
      <c r="P961" s="235"/>
      <c r="Q961" s="235"/>
      <c r="R961" s="235"/>
      <c r="S961" s="235"/>
      <c r="T961" s="235"/>
      <c r="U961" s="235"/>
      <c r="V961" s="235"/>
      <c r="W961" s="235"/>
      <c r="X961" s="235"/>
      <c r="Y961" s="235"/>
      <c r="Z961" s="235"/>
      <c r="AA961" s="235"/>
      <c r="AB961" s="235"/>
      <c r="AC961" s="235"/>
      <c r="AD961" s="235"/>
      <c r="AE961" s="235"/>
      <c r="AF961" s="235"/>
      <c r="AG961" s="235"/>
      <c r="AH961" s="235"/>
      <c r="AI961" s="235"/>
      <c r="AJ961" s="235"/>
      <c r="AK961" s="235"/>
      <c r="AL961" s="235"/>
      <c r="AM961" s="235"/>
      <c r="AN961" s="235"/>
      <c r="AO961" s="235"/>
      <c r="AP961" s="235"/>
      <c r="AQ961" s="235"/>
      <c r="AR961" s="235"/>
      <c r="AS961" s="235"/>
      <c r="AT961" s="235"/>
      <c r="AU961" s="235"/>
      <c r="AV961" s="235"/>
      <c r="AW961" s="235"/>
      <c r="AX961" s="235"/>
      <c r="AY961" s="235"/>
      <c r="AZ961" s="235"/>
      <c r="BA961" s="235"/>
      <c r="BB961" s="235"/>
      <c r="BC961" s="235"/>
      <c r="BD961" s="235"/>
      <c r="BE961" s="235"/>
      <c r="BF961" s="235"/>
      <c r="BG961" s="235"/>
      <c r="BH961" s="235"/>
      <c r="BI961" s="235"/>
      <c r="BJ961" s="235"/>
    </row>
    <row r="962" spans="1:62" ht="15.75" x14ac:dyDescent="0.25">
      <c r="A962" s="241"/>
      <c r="B962" s="4"/>
      <c r="C962" s="4"/>
      <c r="D962" s="4"/>
      <c r="E962" s="241"/>
      <c r="F962" s="4"/>
      <c r="G962" s="4"/>
      <c r="H962" s="4"/>
      <c r="I962" s="4"/>
      <c r="J962" s="4"/>
      <c r="K962" s="4"/>
      <c r="L962" s="4"/>
      <c r="M962" s="4"/>
      <c r="N962" s="235"/>
      <c r="O962" s="235"/>
      <c r="P962" s="235"/>
      <c r="Q962" s="235"/>
      <c r="R962" s="235"/>
      <c r="S962" s="235"/>
      <c r="T962" s="235"/>
      <c r="U962" s="235"/>
      <c r="V962" s="235"/>
      <c r="W962" s="235"/>
      <c r="X962" s="235"/>
      <c r="Y962" s="235"/>
      <c r="Z962" s="235"/>
      <c r="AA962" s="235"/>
      <c r="AB962" s="235"/>
      <c r="AC962" s="235"/>
      <c r="AD962" s="235"/>
      <c r="AE962" s="235"/>
      <c r="AF962" s="235"/>
      <c r="AG962" s="235"/>
      <c r="AH962" s="235"/>
      <c r="AI962" s="235"/>
      <c r="AJ962" s="235"/>
      <c r="AK962" s="235"/>
      <c r="AL962" s="235"/>
      <c r="AM962" s="235"/>
      <c r="AN962" s="235"/>
      <c r="AO962" s="235"/>
      <c r="AP962" s="235"/>
      <c r="AQ962" s="235"/>
      <c r="AR962" s="235"/>
      <c r="AS962" s="235"/>
      <c r="AT962" s="235"/>
      <c r="AU962" s="235"/>
      <c r="AV962" s="235"/>
      <c r="AW962" s="235"/>
      <c r="AX962" s="235"/>
      <c r="AY962" s="235"/>
      <c r="AZ962" s="235"/>
      <c r="BA962" s="235"/>
      <c r="BB962" s="235"/>
      <c r="BC962" s="235"/>
      <c r="BD962" s="235"/>
      <c r="BE962" s="235"/>
      <c r="BF962" s="235"/>
      <c r="BG962" s="235"/>
      <c r="BH962" s="235"/>
      <c r="BI962" s="235"/>
      <c r="BJ962" s="235"/>
    </row>
    <row r="963" spans="1:62" ht="15.75" x14ac:dyDescent="0.25">
      <c r="A963" s="241"/>
      <c r="B963" s="4"/>
      <c r="C963" s="4"/>
      <c r="D963" s="4"/>
      <c r="E963" s="241"/>
      <c r="F963" s="4"/>
      <c r="G963" s="4"/>
      <c r="H963" s="4"/>
      <c r="I963" s="4"/>
      <c r="J963" s="4"/>
      <c r="K963" s="4"/>
      <c r="L963" s="4"/>
      <c r="M963" s="4"/>
      <c r="N963" s="235"/>
      <c r="O963" s="235"/>
      <c r="P963" s="235"/>
      <c r="Q963" s="235"/>
      <c r="R963" s="235"/>
      <c r="S963" s="235"/>
      <c r="T963" s="235"/>
      <c r="U963" s="235"/>
      <c r="V963" s="235"/>
      <c r="W963" s="235"/>
      <c r="X963" s="235"/>
      <c r="Y963" s="235"/>
      <c r="Z963" s="235"/>
      <c r="AA963" s="235"/>
      <c r="AB963" s="235"/>
      <c r="AC963" s="235"/>
      <c r="AD963" s="235"/>
      <c r="AE963" s="235"/>
      <c r="AF963" s="235"/>
      <c r="AG963" s="235"/>
      <c r="AH963" s="235"/>
      <c r="AI963" s="235"/>
      <c r="AJ963" s="235"/>
      <c r="AK963" s="235"/>
      <c r="AL963" s="235"/>
      <c r="AM963" s="235"/>
      <c r="AN963" s="235"/>
      <c r="AO963" s="235"/>
      <c r="AP963" s="235"/>
      <c r="AQ963" s="235"/>
      <c r="AR963" s="235"/>
      <c r="AS963" s="235"/>
      <c r="AT963" s="235"/>
      <c r="AU963" s="235"/>
      <c r="AV963" s="235"/>
      <c r="AW963" s="235"/>
      <c r="AX963" s="235"/>
      <c r="AY963" s="235"/>
      <c r="AZ963" s="235"/>
      <c r="BA963" s="235"/>
      <c r="BB963" s="235"/>
      <c r="BC963" s="235"/>
      <c r="BD963" s="235"/>
      <c r="BE963" s="235"/>
      <c r="BF963" s="235"/>
      <c r="BG963" s="235"/>
      <c r="BH963" s="235"/>
      <c r="BI963" s="235"/>
      <c r="BJ963" s="235"/>
    </row>
    <row r="964" spans="1:62" ht="15.75" x14ac:dyDescent="0.25">
      <c r="A964" s="241"/>
      <c r="B964" s="4"/>
      <c r="C964" s="4"/>
      <c r="D964" s="4"/>
      <c r="E964" s="241"/>
      <c r="F964" s="4"/>
      <c r="G964" s="4"/>
      <c r="H964" s="4"/>
      <c r="I964" s="4"/>
      <c r="J964" s="4"/>
      <c r="K964" s="4"/>
      <c r="L964" s="4"/>
      <c r="M964" s="4"/>
      <c r="N964" s="235"/>
      <c r="O964" s="235"/>
      <c r="P964" s="235"/>
      <c r="Q964" s="235"/>
      <c r="R964" s="235"/>
      <c r="S964" s="235"/>
      <c r="T964" s="235"/>
      <c r="U964" s="235"/>
      <c r="V964" s="235"/>
      <c r="W964" s="235"/>
      <c r="X964" s="235"/>
      <c r="Y964" s="235"/>
      <c r="Z964" s="235"/>
      <c r="AA964" s="235"/>
      <c r="AB964" s="235"/>
      <c r="AC964" s="235"/>
      <c r="AD964" s="235"/>
      <c r="AE964" s="235"/>
      <c r="AF964" s="235"/>
      <c r="AG964" s="235"/>
      <c r="AH964" s="235"/>
      <c r="AI964" s="235"/>
      <c r="AJ964" s="235"/>
      <c r="AK964" s="235"/>
      <c r="AL964" s="235"/>
      <c r="AM964" s="235"/>
      <c r="AN964" s="235"/>
      <c r="AO964" s="235"/>
      <c r="AP964" s="235"/>
      <c r="AQ964" s="235"/>
      <c r="AR964" s="235"/>
      <c r="AS964" s="235"/>
      <c r="AT964" s="235"/>
      <c r="AU964" s="235"/>
      <c r="AV964" s="235"/>
      <c r="AW964" s="235"/>
      <c r="AX964" s="235"/>
      <c r="AY964" s="235"/>
      <c r="AZ964" s="235"/>
      <c r="BA964" s="235"/>
      <c r="BB964" s="235"/>
      <c r="BC964" s="235"/>
      <c r="BD964" s="235"/>
      <c r="BE964" s="235"/>
      <c r="BF964" s="235"/>
      <c r="BG964" s="235"/>
      <c r="BH964" s="235"/>
      <c r="BI964" s="235"/>
      <c r="BJ964" s="235"/>
    </row>
    <row r="965" spans="1:62" ht="15.75" x14ac:dyDescent="0.25">
      <c r="A965" s="241"/>
      <c r="B965" s="4"/>
      <c r="C965" s="4"/>
      <c r="D965" s="4"/>
      <c r="E965" s="241"/>
      <c r="F965" s="4"/>
      <c r="G965" s="4"/>
      <c r="H965" s="4"/>
      <c r="I965" s="4"/>
      <c r="J965" s="4"/>
      <c r="K965" s="4"/>
      <c r="L965" s="4"/>
      <c r="M965" s="4"/>
      <c r="N965" s="235"/>
      <c r="O965" s="235"/>
      <c r="P965" s="235"/>
      <c r="Q965" s="235"/>
      <c r="R965" s="235"/>
      <c r="S965" s="235"/>
      <c r="T965" s="235"/>
      <c r="U965" s="235"/>
      <c r="V965" s="235"/>
      <c r="W965" s="235"/>
      <c r="X965" s="235"/>
      <c r="Y965" s="235"/>
      <c r="Z965" s="235"/>
      <c r="AA965" s="235"/>
      <c r="AB965" s="235"/>
      <c r="AC965" s="235"/>
      <c r="AD965" s="235"/>
      <c r="AE965" s="235"/>
      <c r="AF965" s="235"/>
      <c r="AG965" s="235"/>
      <c r="AH965" s="235"/>
      <c r="AI965" s="235"/>
      <c r="AJ965" s="235"/>
      <c r="AK965" s="235"/>
      <c r="AL965" s="235"/>
      <c r="AM965" s="235"/>
      <c r="AN965" s="235"/>
      <c r="AO965" s="235"/>
      <c r="AP965" s="235"/>
      <c r="AQ965" s="235"/>
      <c r="AR965" s="235"/>
      <c r="AS965" s="235"/>
      <c r="AT965" s="235"/>
      <c r="AU965" s="235"/>
      <c r="AV965" s="235"/>
      <c r="AW965" s="235"/>
      <c r="AX965" s="235"/>
      <c r="AY965" s="235"/>
      <c r="AZ965" s="235"/>
      <c r="BA965" s="235"/>
      <c r="BB965" s="235"/>
      <c r="BC965" s="235"/>
      <c r="BD965" s="235"/>
      <c r="BE965" s="235"/>
      <c r="BF965" s="235"/>
      <c r="BG965" s="235"/>
      <c r="BH965" s="235"/>
      <c r="BI965" s="235"/>
      <c r="BJ965" s="235"/>
    </row>
    <row r="966" spans="1:62" ht="15.75" x14ac:dyDescent="0.25">
      <c r="A966" s="241"/>
      <c r="B966" s="4"/>
      <c r="C966" s="4"/>
      <c r="D966" s="4"/>
      <c r="E966" s="241"/>
      <c r="F966" s="4"/>
      <c r="G966" s="4"/>
      <c r="H966" s="4"/>
      <c r="I966" s="4"/>
      <c r="J966" s="4"/>
      <c r="K966" s="4"/>
      <c r="L966" s="4"/>
      <c r="M966" s="4"/>
      <c r="N966" s="235"/>
      <c r="O966" s="235"/>
      <c r="P966" s="235"/>
      <c r="Q966" s="235"/>
      <c r="R966" s="235"/>
      <c r="S966" s="235"/>
      <c r="T966" s="235"/>
      <c r="U966" s="235"/>
      <c r="V966" s="235"/>
      <c r="W966" s="235"/>
      <c r="X966" s="235"/>
      <c r="Y966" s="235"/>
      <c r="Z966" s="235"/>
      <c r="AA966" s="235"/>
      <c r="AB966" s="235"/>
      <c r="AC966" s="235"/>
      <c r="AD966" s="235"/>
      <c r="AE966" s="235"/>
      <c r="AF966" s="235"/>
      <c r="AG966" s="235"/>
      <c r="AH966" s="235"/>
      <c r="AI966" s="235"/>
      <c r="AJ966" s="235"/>
      <c r="AK966" s="235"/>
      <c r="AL966" s="235"/>
      <c r="AM966" s="235"/>
      <c r="AN966" s="235"/>
      <c r="AO966" s="235"/>
      <c r="AP966" s="235"/>
      <c r="AQ966" s="235"/>
      <c r="AR966" s="235"/>
      <c r="AS966" s="235"/>
      <c r="AT966" s="235"/>
      <c r="AU966" s="235"/>
      <c r="AV966" s="235"/>
      <c r="AW966" s="235"/>
      <c r="AX966" s="235"/>
      <c r="AY966" s="235"/>
      <c r="AZ966" s="235"/>
      <c r="BA966" s="235"/>
      <c r="BB966" s="235"/>
      <c r="BC966" s="235"/>
      <c r="BD966" s="235"/>
      <c r="BE966" s="235"/>
      <c r="BF966" s="235"/>
      <c r="BG966" s="235"/>
      <c r="BH966" s="235"/>
      <c r="BI966" s="235"/>
      <c r="BJ966" s="235"/>
    </row>
    <row r="967" spans="1:62" ht="15.75" x14ac:dyDescent="0.25">
      <c r="A967" s="241"/>
      <c r="B967" s="4"/>
      <c r="C967" s="4"/>
      <c r="D967" s="4"/>
      <c r="E967" s="241"/>
      <c r="F967" s="4"/>
      <c r="G967" s="4"/>
      <c r="H967" s="4"/>
      <c r="I967" s="4"/>
      <c r="J967" s="4"/>
      <c r="K967" s="4"/>
      <c r="L967" s="4"/>
      <c r="M967" s="4"/>
      <c r="N967" s="235"/>
      <c r="O967" s="235"/>
      <c r="P967" s="235"/>
      <c r="Q967" s="235"/>
      <c r="R967" s="235"/>
      <c r="S967" s="235"/>
      <c r="T967" s="235"/>
      <c r="U967" s="235"/>
      <c r="V967" s="235"/>
      <c r="W967" s="235"/>
      <c r="X967" s="235"/>
      <c r="Y967" s="235"/>
      <c r="Z967" s="235"/>
      <c r="AA967" s="235"/>
      <c r="AB967" s="235"/>
      <c r="AC967" s="235"/>
      <c r="AD967" s="235"/>
      <c r="AE967" s="235"/>
      <c r="AF967" s="235"/>
      <c r="AG967" s="235"/>
      <c r="AH967" s="235"/>
      <c r="AI967" s="235"/>
      <c r="AJ967" s="235"/>
      <c r="AK967" s="235"/>
      <c r="AL967" s="235"/>
      <c r="AM967" s="235"/>
      <c r="AN967" s="235"/>
      <c r="AO967" s="235"/>
      <c r="AP967" s="235"/>
      <c r="AQ967" s="235"/>
      <c r="AR967" s="235"/>
      <c r="AS967" s="235"/>
      <c r="AT967" s="235"/>
      <c r="AU967" s="235"/>
      <c r="AV967" s="235"/>
      <c r="AW967" s="235"/>
      <c r="AX967" s="235"/>
      <c r="AY967" s="235"/>
      <c r="AZ967" s="235"/>
      <c r="BA967" s="235"/>
      <c r="BB967" s="235"/>
      <c r="BC967" s="235"/>
      <c r="BD967" s="235"/>
      <c r="BE967" s="235"/>
      <c r="BF967" s="235"/>
      <c r="BG967" s="235"/>
      <c r="BH967" s="235"/>
      <c r="BI967" s="235"/>
      <c r="BJ967" s="235"/>
    </row>
    <row r="968" spans="1:62" ht="15.75" x14ac:dyDescent="0.25">
      <c r="A968" s="241"/>
      <c r="B968" s="4"/>
      <c r="C968" s="4"/>
      <c r="D968" s="4"/>
      <c r="E968" s="241"/>
      <c r="F968" s="4"/>
      <c r="G968" s="4"/>
      <c r="H968" s="4"/>
      <c r="I968" s="4"/>
      <c r="J968" s="4"/>
      <c r="K968" s="4"/>
      <c r="L968" s="4"/>
      <c r="M968" s="4"/>
      <c r="N968" s="235"/>
      <c r="O968" s="235"/>
      <c r="P968" s="235"/>
      <c r="Q968" s="235"/>
      <c r="R968" s="235"/>
      <c r="S968" s="235"/>
      <c r="T968" s="235"/>
      <c r="U968" s="235"/>
      <c r="V968" s="235"/>
      <c r="W968" s="235"/>
      <c r="X968" s="235"/>
      <c r="Y968" s="235"/>
      <c r="Z968" s="235"/>
      <c r="AA968" s="235"/>
      <c r="AB968" s="235"/>
      <c r="AC968" s="235"/>
      <c r="AD968" s="235"/>
      <c r="AE968" s="235"/>
      <c r="AF968" s="235"/>
      <c r="AG968" s="235"/>
      <c r="AH968" s="235"/>
      <c r="AI968" s="235"/>
      <c r="AJ968" s="235"/>
      <c r="AK968" s="235"/>
      <c r="AL968" s="235"/>
      <c r="AM968" s="235"/>
      <c r="AN968" s="235"/>
      <c r="AO968" s="235"/>
      <c r="AP968" s="235"/>
      <c r="AQ968" s="235"/>
      <c r="AR968" s="235"/>
      <c r="AS968" s="235"/>
      <c r="AT968" s="235"/>
      <c r="AU968" s="235"/>
      <c r="AV968" s="235"/>
      <c r="AW968" s="235"/>
      <c r="AX968" s="235"/>
      <c r="AY968" s="235"/>
      <c r="AZ968" s="235"/>
      <c r="BA968" s="235"/>
      <c r="BB968" s="235"/>
      <c r="BC968" s="235"/>
      <c r="BD968" s="235"/>
      <c r="BE968" s="235"/>
      <c r="BF968" s="235"/>
      <c r="BG968" s="235"/>
      <c r="BH968" s="235"/>
      <c r="BI968" s="235"/>
      <c r="BJ968" s="235"/>
    </row>
    <row r="969" spans="1:62" ht="15.75" x14ac:dyDescent="0.25">
      <c r="A969" s="241"/>
      <c r="B969" s="4"/>
      <c r="C969" s="4"/>
      <c r="D969" s="4"/>
      <c r="E969" s="241"/>
      <c r="F969" s="4"/>
      <c r="G969" s="4"/>
      <c r="H969" s="4"/>
      <c r="I969" s="4"/>
      <c r="J969" s="4"/>
      <c r="K969" s="4"/>
      <c r="L969" s="4"/>
      <c r="M969" s="4"/>
      <c r="N969" s="235"/>
      <c r="O969" s="235"/>
      <c r="P969" s="235"/>
      <c r="Q969" s="235"/>
      <c r="R969" s="235"/>
      <c r="S969" s="235"/>
      <c r="T969" s="235"/>
      <c r="U969" s="235"/>
      <c r="V969" s="235"/>
      <c r="W969" s="235"/>
      <c r="X969" s="235"/>
      <c r="Y969" s="235"/>
      <c r="Z969" s="235"/>
      <c r="AA969" s="235"/>
      <c r="AB969" s="235"/>
      <c r="AC969" s="235"/>
      <c r="AD969" s="235"/>
      <c r="AE969" s="235"/>
      <c r="AF969" s="235"/>
      <c r="AG969" s="235"/>
      <c r="AH969" s="235"/>
      <c r="AI969" s="235"/>
      <c r="AJ969" s="235"/>
      <c r="AK969" s="235"/>
      <c r="AL969" s="235"/>
      <c r="AM969" s="235"/>
      <c r="AN969" s="235"/>
      <c r="AO969" s="235"/>
      <c r="AP969" s="235"/>
      <c r="AQ969" s="235"/>
      <c r="AR969" s="235"/>
      <c r="AS969" s="235"/>
      <c r="AT969" s="235"/>
      <c r="AU969" s="235"/>
      <c r="AV969" s="235"/>
      <c r="AW969" s="235"/>
      <c r="AX969" s="235"/>
      <c r="AY969" s="235"/>
      <c r="AZ969" s="235"/>
      <c r="BA969" s="235"/>
      <c r="BB969" s="235"/>
      <c r="BC969" s="235"/>
      <c r="BD969" s="235"/>
      <c r="BE969" s="235"/>
      <c r="BF969" s="235"/>
      <c r="BG969" s="235"/>
      <c r="BH969" s="235"/>
      <c r="BI969" s="235"/>
      <c r="BJ969" s="235"/>
    </row>
    <row r="970" spans="1:62" ht="15.75" x14ac:dyDescent="0.25">
      <c r="A970" s="241"/>
      <c r="B970" s="4"/>
      <c r="C970" s="4"/>
      <c r="D970" s="4"/>
      <c r="E970" s="241"/>
      <c r="F970" s="4"/>
      <c r="G970" s="4"/>
      <c r="H970" s="4"/>
      <c r="I970" s="4"/>
      <c r="J970" s="4"/>
      <c r="K970" s="4"/>
      <c r="L970" s="4"/>
      <c r="M970" s="4"/>
      <c r="N970" s="235"/>
      <c r="O970" s="235"/>
      <c r="P970" s="235"/>
      <c r="Q970" s="235"/>
      <c r="R970" s="235"/>
      <c r="S970" s="235"/>
      <c r="T970" s="235"/>
      <c r="U970" s="235"/>
      <c r="V970" s="235"/>
      <c r="W970" s="235"/>
      <c r="X970" s="235"/>
      <c r="Y970" s="235"/>
      <c r="Z970" s="235"/>
      <c r="AA970" s="235"/>
      <c r="AB970" s="235"/>
      <c r="AC970" s="235"/>
      <c r="AD970" s="235"/>
      <c r="AE970" s="235"/>
      <c r="AF970" s="235"/>
      <c r="AG970" s="235"/>
      <c r="AH970" s="235"/>
      <c r="AI970" s="235"/>
      <c r="AJ970" s="235"/>
      <c r="AK970" s="235"/>
      <c r="AL970" s="235"/>
      <c r="AM970" s="235"/>
      <c r="AN970" s="235"/>
      <c r="AO970" s="235"/>
      <c r="AP970" s="235"/>
      <c r="AQ970" s="235"/>
      <c r="AR970" s="235"/>
      <c r="AS970" s="235"/>
      <c r="AT970" s="235"/>
      <c r="AU970" s="235"/>
      <c r="AV970" s="235"/>
      <c r="AW970" s="235"/>
      <c r="AX970" s="235"/>
      <c r="AY970" s="235"/>
      <c r="AZ970" s="235"/>
      <c r="BA970" s="235"/>
      <c r="BB970" s="235"/>
      <c r="BC970" s="235"/>
      <c r="BD970" s="235"/>
      <c r="BE970" s="235"/>
      <c r="BF970" s="235"/>
      <c r="BG970" s="235"/>
      <c r="BH970" s="235"/>
      <c r="BI970" s="235"/>
      <c r="BJ970" s="235"/>
    </row>
    <row r="971" spans="1:62" ht="15.75" x14ac:dyDescent="0.25">
      <c r="A971" s="241"/>
      <c r="B971" s="4"/>
      <c r="C971" s="4"/>
      <c r="D971" s="4"/>
      <c r="E971" s="241"/>
      <c r="F971" s="4"/>
      <c r="G971" s="4"/>
      <c r="H971" s="4"/>
      <c r="I971" s="4"/>
      <c r="J971" s="4"/>
      <c r="K971" s="4"/>
      <c r="L971" s="4"/>
      <c r="M971" s="4"/>
      <c r="N971" s="235"/>
      <c r="O971" s="235"/>
      <c r="P971" s="235"/>
      <c r="Q971" s="235"/>
      <c r="R971" s="235"/>
      <c r="S971" s="235"/>
      <c r="T971" s="235"/>
      <c r="U971" s="235"/>
      <c r="V971" s="235"/>
      <c r="W971" s="235"/>
      <c r="X971" s="235"/>
      <c r="Y971" s="235"/>
      <c r="Z971" s="235"/>
      <c r="AA971" s="235"/>
      <c r="AB971" s="235"/>
      <c r="AC971" s="235"/>
      <c r="AD971" s="235"/>
      <c r="AE971" s="235"/>
      <c r="AF971" s="235"/>
      <c r="AG971" s="235"/>
      <c r="AH971" s="235"/>
      <c r="AI971" s="235"/>
      <c r="AJ971" s="235"/>
      <c r="AK971" s="235"/>
      <c r="AL971" s="235"/>
      <c r="AM971" s="235"/>
      <c r="AN971" s="235"/>
      <c r="AO971" s="235"/>
      <c r="AP971" s="235"/>
      <c r="AQ971" s="235"/>
      <c r="AR971" s="235"/>
      <c r="AS971" s="235"/>
      <c r="AT971" s="235"/>
      <c r="AU971" s="235"/>
      <c r="AV971" s="235"/>
      <c r="AW971" s="235"/>
      <c r="AX971" s="235"/>
      <c r="AY971" s="235"/>
      <c r="AZ971" s="235"/>
      <c r="BA971" s="235"/>
      <c r="BB971" s="235"/>
      <c r="BC971" s="235"/>
      <c r="BD971" s="235"/>
      <c r="BE971" s="235"/>
      <c r="BF971" s="235"/>
      <c r="BG971" s="235"/>
      <c r="BH971" s="235"/>
      <c r="BI971" s="235"/>
      <c r="BJ971" s="235"/>
    </row>
    <row r="972" spans="1:62" ht="15.75" x14ac:dyDescent="0.25">
      <c r="A972" s="241"/>
      <c r="B972" s="4"/>
      <c r="C972" s="4"/>
      <c r="D972" s="4"/>
      <c r="E972" s="241"/>
      <c r="F972" s="4"/>
      <c r="G972" s="4"/>
      <c r="H972" s="4"/>
      <c r="I972" s="4"/>
      <c r="J972" s="4"/>
      <c r="K972" s="4"/>
      <c r="L972" s="4"/>
      <c r="M972" s="4"/>
      <c r="N972" s="235"/>
      <c r="O972" s="235"/>
      <c r="P972" s="235"/>
      <c r="Q972" s="235"/>
      <c r="R972" s="235"/>
      <c r="S972" s="235"/>
      <c r="T972" s="235"/>
      <c r="U972" s="235"/>
      <c r="V972" s="235"/>
      <c r="W972" s="235"/>
      <c r="X972" s="235"/>
      <c r="Y972" s="235"/>
      <c r="Z972" s="235"/>
      <c r="AA972" s="235"/>
      <c r="AB972" s="235"/>
      <c r="AC972" s="235"/>
      <c r="AD972" s="235"/>
      <c r="AE972" s="235"/>
      <c r="AF972" s="235"/>
      <c r="AG972" s="235"/>
      <c r="AH972" s="235"/>
      <c r="AI972" s="235"/>
      <c r="AJ972" s="235"/>
      <c r="AK972" s="235"/>
      <c r="AL972" s="235"/>
      <c r="AM972" s="235"/>
      <c r="AN972" s="235"/>
      <c r="AO972" s="235"/>
      <c r="AP972" s="235"/>
      <c r="AQ972" s="235"/>
      <c r="AR972" s="235"/>
      <c r="AS972" s="235"/>
      <c r="AT972" s="235"/>
      <c r="AU972" s="235"/>
      <c r="AV972" s="235"/>
      <c r="AW972" s="235"/>
      <c r="AX972" s="235"/>
      <c r="AY972" s="235"/>
      <c r="AZ972" s="235"/>
      <c r="BA972" s="235"/>
      <c r="BB972" s="235"/>
      <c r="BC972" s="235"/>
      <c r="BD972" s="235"/>
      <c r="BE972" s="235"/>
      <c r="BF972" s="235"/>
      <c r="BG972" s="235"/>
      <c r="BH972" s="235"/>
      <c r="BI972" s="235"/>
      <c r="BJ972" s="235"/>
    </row>
    <row r="973" spans="1:62" ht="15.75" x14ac:dyDescent="0.25">
      <c r="A973" s="241"/>
      <c r="B973" s="4"/>
      <c r="C973" s="4"/>
      <c r="D973" s="4"/>
      <c r="E973" s="241"/>
      <c r="F973" s="4"/>
      <c r="G973" s="4"/>
      <c r="H973" s="4"/>
      <c r="I973" s="4"/>
      <c r="J973" s="4"/>
      <c r="K973" s="4"/>
      <c r="L973" s="4"/>
      <c r="M973" s="4"/>
      <c r="N973" s="235"/>
      <c r="O973" s="235"/>
      <c r="P973" s="235"/>
      <c r="Q973" s="235"/>
      <c r="R973" s="235"/>
      <c r="S973" s="235"/>
      <c r="T973" s="235"/>
      <c r="U973" s="235"/>
      <c r="V973" s="235"/>
      <c r="W973" s="235"/>
      <c r="X973" s="235"/>
      <c r="Y973" s="235"/>
      <c r="Z973" s="235"/>
      <c r="AA973" s="235"/>
      <c r="AB973" s="235"/>
      <c r="AC973" s="235"/>
      <c r="AD973" s="235"/>
      <c r="AE973" s="235"/>
      <c r="AF973" s="235"/>
      <c r="AG973" s="235"/>
      <c r="AH973" s="235"/>
      <c r="AI973" s="235"/>
      <c r="AJ973" s="235"/>
      <c r="AK973" s="235"/>
      <c r="AL973" s="235"/>
      <c r="AM973" s="235"/>
      <c r="AN973" s="235"/>
      <c r="AO973" s="235"/>
      <c r="AP973" s="235"/>
      <c r="AQ973" s="235"/>
      <c r="AR973" s="235"/>
      <c r="AS973" s="235"/>
      <c r="AT973" s="235"/>
      <c r="AU973" s="235"/>
      <c r="AV973" s="235"/>
      <c r="AW973" s="235"/>
      <c r="AX973" s="235"/>
      <c r="AY973" s="235"/>
      <c r="AZ973" s="235"/>
      <c r="BA973" s="235"/>
      <c r="BB973" s="235"/>
      <c r="BC973" s="235"/>
      <c r="BD973" s="235"/>
      <c r="BE973" s="235"/>
      <c r="BF973" s="235"/>
      <c r="BG973" s="235"/>
      <c r="BH973" s="235"/>
      <c r="BI973" s="235"/>
      <c r="BJ973" s="235"/>
    </row>
    <row r="974" spans="1:62" ht="15.75" x14ac:dyDescent="0.25">
      <c r="A974" s="241"/>
      <c r="B974" s="4"/>
      <c r="C974" s="4"/>
      <c r="D974" s="4"/>
      <c r="E974" s="241"/>
      <c r="F974" s="4"/>
      <c r="G974" s="4"/>
      <c r="H974" s="4"/>
      <c r="I974" s="4"/>
      <c r="J974" s="4"/>
      <c r="K974" s="4"/>
      <c r="L974" s="4"/>
      <c r="M974" s="4"/>
      <c r="N974" s="235"/>
      <c r="O974" s="235"/>
      <c r="P974" s="235"/>
      <c r="Q974" s="235"/>
      <c r="R974" s="235"/>
      <c r="S974" s="235"/>
      <c r="T974" s="235"/>
      <c r="U974" s="235"/>
      <c r="V974" s="235"/>
      <c r="W974" s="235"/>
      <c r="X974" s="235"/>
      <c r="Y974" s="235"/>
      <c r="Z974" s="235"/>
      <c r="AA974" s="235"/>
      <c r="AB974" s="235"/>
      <c r="AC974" s="235"/>
      <c r="AD974" s="235"/>
      <c r="AE974" s="235"/>
      <c r="AF974" s="235"/>
      <c r="AG974" s="235"/>
      <c r="AH974" s="235"/>
      <c r="AI974" s="235"/>
      <c r="AJ974" s="235"/>
      <c r="AK974" s="235"/>
      <c r="AL974" s="235"/>
      <c r="AM974" s="235"/>
      <c r="AN974" s="235"/>
      <c r="AO974" s="235"/>
      <c r="AP974" s="235"/>
      <c r="AQ974" s="235"/>
      <c r="AR974" s="235"/>
      <c r="AS974" s="235"/>
      <c r="AT974" s="235"/>
      <c r="AU974" s="235"/>
      <c r="AV974" s="235"/>
      <c r="AW974" s="235"/>
      <c r="AX974" s="235"/>
      <c r="AY974" s="235"/>
      <c r="AZ974" s="235"/>
      <c r="BA974" s="235"/>
      <c r="BB974" s="235"/>
      <c r="BC974" s="235"/>
      <c r="BD974" s="235"/>
      <c r="BE974" s="235"/>
      <c r="BF974" s="235"/>
      <c r="BG974" s="235"/>
      <c r="BH974" s="235"/>
      <c r="BI974" s="235"/>
      <c r="BJ974" s="235"/>
    </row>
    <row r="975" spans="1:62" ht="15.75" x14ac:dyDescent="0.25">
      <c r="A975" s="241"/>
      <c r="B975" s="4"/>
      <c r="C975" s="4"/>
      <c r="D975" s="4"/>
      <c r="E975" s="241"/>
      <c r="F975" s="4"/>
      <c r="G975" s="4"/>
      <c r="H975" s="4"/>
      <c r="I975" s="4"/>
      <c r="J975" s="4"/>
      <c r="K975" s="4"/>
      <c r="L975" s="4"/>
      <c r="M975" s="4"/>
      <c r="N975" s="235"/>
      <c r="O975" s="235"/>
      <c r="P975" s="235"/>
      <c r="Q975" s="235"/>
      <c r="R975" s="235"/>
      <c r="S975" s="235"/>
      <c r="T975" s="235"/>
      <c r="U975" s="235"/>
      <c r="V975" s="235"/>
      <c r="W975" s="235"/>
      <c r="X975" s="235"/>
      <c r="Y975" s="235"/>
      <c r="Z975" s="235"/>
      <c r="AA975" s="235"/>
      <c r="AB975" s="235"/>
      <c r="AC975" s="235"/>
      <c r="AD975" s="235"/>
      <c r="AE975" s="235"/>
      <c r="AF975" s="235"/>
      <c r="AG975" s="235"/>
      <c r="AH975" s="235"/>
      <c r="AI975" s="235"/>
      <c r="AJ975" s="235"/>
      <c r="AK975" s="235"/>
      <c r="AL975" s="235"/>
      <c r="AM975" s="235"/>
      <c r="AN975" s="235"/>
      <c r="AO975" s="235"/>
      <c r="AP975" s="235"/>
      <c r="AQ975" s="235"/>
      <c r="AR975" s="235"/>
      <c r="AS975" s="235"/>
      <c r="AT975" s="235"/>
      <c r="AU975" s="235"/>
      <c r="AV975" s="235"/>
      <c r="AW975" s="235"/>
      <c r="AX975" s="235"/>
      <c r="AY975" s="235"/>
      <c r="AZ975" s="235"/>
      <c r="BA975" s="235"/>
      <c r="BB975" s="235"/>
      <c r="BC975" s="235"/>
      <c r="BD975" s="235"/>
      <c r="BE975" s="235"/>
      <c r="BF975" s="235"/>
      <c r="BG975" s="235"/>
      <c r="BH975" s="235"/>
      <c r="BI975" s="235"/>
      <c r="BJ975" s="235"/>
    </row>
    <row r="976" spans="1:62" ht="15.75" x14ac:dyDescent="0.25">
      <c r="A976" s="241"/>
      <c r="B976" s="4"/>
      <c r="C976" s="4"/>
      <c r="D976" s="4"/>
      <c r="E976" s="241"/>
      <c r="F976" s="4"/>
      <c r="G976" s="4"/>
      <c r="H976" s="4"/>
      <c r="I976" s="4"/>
      <c r="J976" s="4"/>
      <c r="K976" s="4"/>
      <c r="L976" s="4"/>
      <c r="M976" s="4"/>
      <c r="N976" s="235"/>
      <c r="O976" s="235"/>
      <c r="P976" s="235"/>
      <c r="Q976" s="235"/>
      <c r="R976" s="235"/>
      <c r="S976" s="235"/>
      <c r="T976" s="235"/>
      <c r="U976" s="235"/>
      <c r="V976" s="235"/>
      <c r="W976" s="235"/>
      <c r="X976" s="235"/>
      <c r="Y976" s="235"/>
      <c r="Z976" s="235"/>
      <c r="AA976" s="235"/>
      <c r="AB976" s="235"/>
      <c r="AC976" s="235"/>
      <c r="AD976" s="235"/>
      <c r="AE976" s="235"/>
      <c r="AF976" s="235"/>
      <c r="AG976" s="235"/>
      <c r="AH976" s="235"/>
      <c r="AI976" s="235"/>
      <c r="AJ976" s="235"/>
      <c r="AK976" s="235"/>
      <c r="AL976" s="235"/>
      <c r="AM976" s="235"/>
      <c r="AN976" s="235"/>
      <c r="AO976" s="235"/>
      <c r="AP976" s="235"/>
      <c r="AQ976" s="235"/>
      <c r="AR976" s="235"/>
      <c r="AS976" s="235"/>
      <c r="AT976" s="235"/>
      <c r="AU976" s="235"/>
      <c r="AV976" s="235"/>
      <c r="AW976" s="235"/>
      <c r="AX976" s="235"/>
      <c r="AY976" s="235"/>
      <c r="AZ976" s="235"/>
      <c r="BA976" s="235"/>
      <c r="BB976" s="235"/>
      <c r="BC976" s="235"/>
      <c r="BD976" s="235"/>
      <c r="BE976" s="235"/>
      <c r="BF976" s="235"/>
      <c r="BG976" s="235"/>
      <c r="BH976" s="235"/>
      <c r="BI976" s="235"/>
      <c r="BJ976" s="235"/>
    </row>
    <row r="977" spans="1:62" ht="15.75" x14ac:dyDescent="0.25">
      <c r="A977" s="241"/>
      <c r="B977" s="4"/>
      <c r="C977" s="4"/>
      <c r="D977" s="4"/>
      <c r="E977" s="241"/>
      <c r="F977" s="4"/>
      <c r="G977" s="4"/>
      <c r="H977" s="4"/>
      <c r="I977" s="4"/>
      <c r="J977" s="4"/>
      <c r="K977" s="4"/>
      <c r="L977" s="4"/>
      <c r="M977" s="4"/>
      <c r="N977" s="235"/>
      <c r="O977" s="235"/>
      <c r="P977" s="235"/>
      <c r="Q977" s="235"/>
      <c r="R977" s="235"/>
      <c r="S977" s="235"/>
      <c r="T977" s="235"/>
      <c r="U977" s="235"/>
      <c r="V977" s="235"/>
      <c r="W977" s="235"/>
      <c r="X977" s="235"/>
      <c r="Y977" s="235"/>
      <c r="Z977" s="235"/>
      <c r="AA977" s="235"/>
      <c r="AB977" s="235"/>
      <c r="AC977" s="235"/>
      <c r="AD977" s="235"/>
      <c r="AE977" s="235"/>
      <c r="AF977" s="235"/>
      <c r="AG977" s="235"/>
      <c r="AH977" s="235"/>
      <c r="AI977" s="235"/>
      <c r="AJ977" s="235"/>
      <c r="AK977" s="235"/>
      <c r="AL977" s="235"/>
      <c r="AM977" s="235"/>
      <c r="AN977" s="235"/>
      <c r="AO977" s="235"/>
      <c r="AP977" s="235"/>
      <c r="AQ977" s="235"/>
      <c r="AR977" s="235"/>
      <c r="AS977" s="235"/>
      <c r="AT977" s="235"/>
      <c r="AU977" s="235"/>
      <c r="AV977" s="235"/>
      <c r="AW977" s="235"/>
      <c r="AX977" s="235"/>
      <c r="AY977" s="235"/>
      <c r="AZ977" s="235"/>
      <c r="BA977" s="235"/>
      <c r="BB977" s="235"/>
      <c r="BC977" s="235"/>
      <c r="BD977" s="235"/>
      <c r="BE977" s="235"/>
      <c r="BF977" s="235"/>
      <c r="BG977" s="235"/>
      <c r="BH977" s="235"/>
      <c r="BI977" s="235"/>
      <c r="BJ977" s="235"/>
    </row>
    <row r="978" spans="1:62" ht="15.75" x14ac:dyDescent="0.25">
      <c r="A978" s="241"/>
      <c r="B978" s="4"/>
      <c r="C978" s="4"/>
      <c r="D978" s="4"/>
      <c r="E978" s="241"/>
      <c r="F978" s="4"/>
      <c r="G978" s="4"/>
      <c r="H978" s="4"/>
      <c r="I978" s="4"/>
      <c r="J978" s="4"/>
      <c r="K978" s="4"/>
      <c r="L978" s="4"/>
      <c r="M978" s="4"/>
      <c r="N978" s="235"/>
      <c r="O978" s="235"/>
      <c r="P978" s="235"/>
      <c r="Q978" s="235"/>
      <c r="R978" s="235"/>
      <c r="S978" s="235"/>
      <c r="T978" s="235"/>
      <c r="U978" s="235"/>
      <c r="V978" s="235"/>
      <c r="W978" s="235"/>
      <c r="X978" s="235"/>
      <c r="Y978" s="235"/>
      <c r="Z978" s="235"/>
      <c r="AA978" s="235"/>
      <c r="AB978" s="235"/>
      <c r="AC978" s="235"/>
      <c r="AD978" s="235"/>
      <c r="AE978" s="235"/>
      <c r="AF978" s="235"/>
      <c r="AG978" s="235"/>
      <c r="AH978" s="235"/>
      <c r="AI978" s="235"/>
      <c r="AJ978" s="235"/>
      <c r="AK978" s="235"/>
      <c r="AL978" s="235"/>
      <c r="AM978" s="235"/>
      <c r="AN978" s="235"/>
      <c r="AO978" s="235"/>
      <c r="AP978" s="235"/>
      <c r="AQ978" s="235"/>
      <c r="AR978" s="235"/>
      <c r="AS978" s="235"/>
      <c r="AT978" s="235"/>
      <c r="AU978" s="235"/>
      <c r="AV978" s="235"/>
      <c r="AW978" s="235"/>
      <c r="AX978" s="235"/>
      <c r="AY978" s="235"/>
      <c r="AZ978" s="235"/>
      <c r="BA978" s="235"/>
      <c r="BB978" s="235"/>
      <c r="BC978" s="235"/>
      <c r="BD978" s="235"/>
      <c r="BE978" s="235"/>
      <c r="BF978" s="235"/>
      <c r="BG978" s="235"/>
      <c r="BH978" s="235"/>
      <c r="BI978" s="235"/>
      <c r="BJ978" s="235"/>
    </row>
    <row r="979" spans="1:62" ht="15.75" x14ac:dyDescent="0.25">
      <c r="A979" s="241"/>
      <c r="B979" s="4"/>
      <c r="C979" s="4"/>
      <c r="D979" s="4"/>
      <c r="E979" s="241"/>
      <c r="F979" s="4"/>
      <c r="G979" s="4"/>
      <c r="H979" s="4"/>
      <c r="I979" s="4"/>
      <c r="J979" s="4"/>
      <c r="K979" s="4"/>
      <c r="L979" s="4"/>
      <c r="M979" s="4"/>
      <c r="N979" s="235"/>
      <c r="O979" s="235"/>
      <c r="P979" s="235"/>
      <c r="Q979" s="235"/>
      <c r="R979" s="235"/>
      <c r="S979" s="235"/>
      <c r="T979" s="235"/>
      <c r="U979" s="235"/>
      <c r="V979" s="235"/>
      <c r="W979" s="235"/>
      <c r="X979" s="235"/>
      <c r="Y979" s="235"/>
      <c r="Z979" s="235"/>
      <c r="AA979" s="235"/>
      <c r="AB979" s="235"/>
      <c r="AC979" s="235"/>
      <c r="AD979" s="235"/>
      <c r="AE979" s="235"/>
      <c r="AF979" s="235"/>
      <c r="AG979" s="235"/>
      <c r="AH979" s="235"/>
      <c r="AI979" s="235"/>
      <c r="AJ979" s="235"/>
      <c r="AK979" s="235"/>
      <c r="AL979" s="235"/>
      <c r="AM979" s="235"/>
      <c r="AN979" s="235"/>
      <c r="AO979" s="235"/>
      <c r="AP979" s="235"/>
      <c r="AQ979" s="235"/>
      <c r="AR979" s="235"/>
      <c r="AS979" s="235"/>
      <c r="AT979" s="235"/>
      <c r="AU979" s="235"/>
      <c r="AV979" s="235"/>
      <c r="AW979" s="235"/>
      <c r="AX979" s="235"/>
      <c r="AY979" s="235"/>
      <c r="AZ979" s="235"/>
      <c r="BA979" s="235"/>
      <c r="BB979" s="235"/>
      <c r="BC979" s="235"/>
      <c r="BD979" s="235"/>
      <c r="BE979" s="235"/>
      <c r="BF979" s="235"/>
      <c r="BG979" s="235"/>
      <c r="BH979" s="235"/>
      <c r="BI979" s="235"/>
      <c r="BJ979" s="235"/>
    </row>
    <row r="980" spans="1:62" ht="15.75" x14ac:dyDescent="0.25">
      <c r="A980" s="241"/>
      <c r="B980" s="4"/>
      <c r="C980" s="4"/>
      <c r="D980" s="4"/>
      <c r="E980" s="241"/>
      <c r="F980" s="4"/>
      <c r="G980" s="4"/>
      <c r="H980" s="4"/>
      <c r="I980" s="4"/>
      <c r="J980" s="4"/>
      <c r="K980" s="4"/>
      <c r="L980" s="4"/>
      <c r="M980" s="4"/>
      <c r="N980" s="235"/>
      <c r="O980" s="235"/>
      <c r="P980" s="235"/>
      <c r="Q980" s="235"/>
      <c r="R980" s="235"/>
      <c r="S980" s="235"/>
      <c r="T980" s="235"/>
      <c r="U980" s="235"/>
      <c r="V980" s="235"/>
      <c r="W980" s="235"/>
      <c r="X980" s="235"/>
      <c r="Y980" s="235"/>
      <c r="Z980" s="235"/>
      <c r="AA980" s="235"/>
      <c r="AB980" s="235"/>
      <c r="AC980" s="235"/>
      <c r="AD980" s="235"/>
      <c r="AE980" s="235"/>
      <c r="AF980" s="235"/>
      <c r="AG980" s="235"/>
      <c r="AH980" s="235"/>
      <c r="AI980" s="235"/>
      <c r="AJ980" s="235"/>
      <c r="AK980" s="235"/>
      <c r="AL980" s="235"/>
      <c r="AM980" s="235"/>
      <c r="AN980" s="235"/>
      <c r="AO980" s="235"/>
      <c r="AP980" s="235"/>
      <c r="AQ980" s="235"/>
      <c r="AR980" s="235"/>
      <c r="AS980" s="235"/>
      <c r="AT980" s="235"/>
      <c r="AU980" s="235"/>
      <c r="AV980" s="235"/>
      <c r="AW980" s="235"/>
      <c r="AX980" s="235"/>
      <c r="AY980" s="235"/>
      <c r="AZ980" s="235"/>
      <c r="BA980" s="235"/>
      <c r="BB980" s="235"/>
      <c r="BC980" s="235"/>
      <c r="BD980" s="235"/>
      <c r="BE980" s="235"/>
      <c r="BF980" s="235"/>
      <c r="BG980" s="235"/>
      <c r="BH980" s="235"/>
      <c r="BI980" s="235"/>
      <c r="BJ980" s="235"/>
    </row>
    <row r="981" spans="1:62" ht="15.75" x14ac:dyDescent="0.25">
      <c r="A981" s="241"/>
      <c r="B981" s="4"/>
      <c r="C981" s="4"/>
      <c r="D981" s="4"/>
      <c r="E981" s="241"/>
      <c r="F981" s="4"/>
      <c r="G981" s="4"/>
      <c r="H981" s="4"/>
      <c r="I981" s="4"/>
      <c r="J981" s="4"/>
      <c r="K981" s="4"/>
      <c r="L981" s="4"/>
      <c r="M981" s="4"/>
      <c r="N981" s="235"/>
      <c r="O981" s="235"/>
      <c r="P981" s="235"/>
      <c r="Q981" s="235"/>
      <c r="R981" s="235"/>
      <c r="S981" s="235"/>
      <c r="T981" s="235"/>
      <c r="U981" s="235"/>
      <c r="V981" s="235"/>
      <c r="W981" s="235"/>
      <c r="X981" s="235"/>
      <c r="Y981" s="235"/>
      <c r="Z981" s="235"/>
      <c r="AA981" s="235"/>
      <c r="AB981" s="235"/>
      <c r="AC981" s="235"/>
      <c r="AD981" s="235"/>
      <c r="AE981" s="235"/>
      <c r="AF981" s="235"/>
      <c r="AG981" s="235"/>
      <c r="AH981" s="235"/>
      <c r="AI981" s="235"/>
      <c r="AJ981" s="235"/>
      <c r="AK981" s="235"/>
      <c r="AL981" s="235"/>
      <c r="AM981" s="235"/>
      <c r="AN981" s="235"/>
      <c r="AO981" s="235"/>
      <c r="AP981" s="235"/>
      <c r="AQ981" s="235"/>
      <c r="AR981" s="235"/>
      <c r="AS981" s="235"/>
      <c r="AT981" s="235"/>
      <c r="AU981" s="235"/>
      <c r="AV981" s="235"/>
      <c r="AW981" s="235"/>
      <c r="AX981" s="235"/>
      <c r="AY981" s="235"/>
      <c r="AZ981" s="235"/>
      <c r="BA981" s="235"/>
      <c r="BB981" s="235"/>
      <c r="BC981" s="235"/>
      <c r="BD981" s="235"/>
      <c r="BE981" s="235"/>
      <c r="BF981" s="235"/>
      <c r="BG981" s="235"/>
      <c r="BH981" s="235"/>
      <c r="BI981" s="235"/>
      <c r="BJ981" s="235"/>
    </row>
    <row r="982" spans="1:62" ht="15.75" x14ac:dyDescent="0.25">
      <c r="A982" s="241"/>
      <c r="B982" s="4"/>
      <c r="C982" s="4"/>
      <c r="D982" s="4"/>
      <c r="E982" s="241"/>
      <c r="F982" s="4"/>
      <c r="G982" s="4"/>
      <c r="H982" s="4"/>
      <c r="I982" s="4"/>
      <c r="J982" s="4"/>
      <c r="K982" s="4"/>
      <c r="L982" s="4"/>
      <c r="M982" s="4"/>
      <c r="N982" s="235"/>
      <c r="O982" s="235"/>
      <c r="P982" s="235"/>
      <c r="Q982" s="235"/>
      <c r="R982" s="235"/>
      <c r="S982" s="235"/>
      <c r="T982" s="235"/>
      <c r="U982" s="235"/>
      <c r="V982" s="235"/>
      <c r="W982" s="235"/>
      <c r="X982" s="235"/>
      <c r="Y982" s="235"/>
      <c r="Z982" s="235"/>
      <c r="AA982" s="235"/>
      <c r="AB982" s="235"/>
      <c r="AC982" s="235"/>
      <c r="AD982" s="235"/>
      <c r="AE982" s="235"/>
      <c r="AF982" s="235"/>
      <c r="AG982" s="235"/>
      <c r="AH982" s="235"/>
      <c r="AI982" s="235"/>
      <c r="AJ982" s="235"/>
      <c r="AK982" s="235"/>
      <c r="AL982" s="235"/>
      <c r="AM982" s="235"/>
      <c r="AN982" s="235"/>
      <c r="AO982" s="235"/>
      <c r="AP982" s="235"/>
      <c r="AQ982" s="235"/>
      <c r="AR982" s="235"/>
      <c r="AS982" s="235"/>
      <c r="AT982" s="235"/>
      <c r="AU982" s="235"/>
      <c r="AV982" s="235"/>
      <c r="AW982" s="235"/>
      <c r="AX982" s="235"/>
      <c r="AY982" s="235"/>
      <c r="AZ982" s="235"/>
      <c r="BA982" s="235"/>
      <c r="BB982" s="235"/>
      <c r="BC982" s="235"/>
      <c r="BD982" s="235"/>
      <c r="BE982" s="235"/>
      <c r="BF982" s="235"/>
      <c r="BG982" s="235"/>
      <c r="BH982" s="235"/>
      <c r="BI982" s="235"/>
      <c r="BJ982" s="235"/>
    </row>
    <row r="983" spans="1:62" ht="15.75" x14ac:dyDescent="0.25">
      <c r="A983" s="241"/>
      <c r="B983" s="4"/>
      <c r="C983" s="4"/>
      <c r="D983" s="4"/>
      <c r="E983" s="241"/>
      <c r="F983" s="4"/>
      <c r="G983" s="4"/>
      <c r="H983" s="4"/>
      <c r="I983" s="4"/>
      <c r="J983" s="4"/>
      <c r="K983" s="4"/>
      <c r="L983" s="4"/>
      <c r="M983" s="4"/>
      <c r="N983" s="235"/>
      <c r="O983" s="235"/>
      <c r="P983" s="235"/>
      <c r="Q983" s="235"/>
      <c r="R983" s="235"/>
      <c r="S983" s="235"/>
      <c r="T983" s="235"/>
      <c r="U983" s="235"/>
      <c r="V983" s="235"/>
      <c r="W983" s="235"/>
      <c r="X983" s="235"/>
      <c r="Y983" s="235"/>
      <c r="Z983" s="235"/>
      <c r="AA983" s="235"/>
      <c r="AB983" s="235"/>
      <c r="AC983" s="235"/>
      <c r="AD983" s="235"/>
      <c r="AE983" s="235"/>
      <c r="AF983" s="235"/>
      <c r="AG983" s="235"/>
      <c r="AH983" s="235"/>
      <c r="AI983" s="235"/>
      <c r="AJ983" s="235"/>
      <c r="AK983" s="235"/>
      <c r="AL983" s="235"/>
      <c r="AM983" s="235"/>
      <c r="AN983" s="235"/>
      <c r="AO983" s="235"/>
      <c r="AP983" s="235"/>
      <c r="AQ983" s="235"/>
      <c r="AR983" s="235"/>
      <c r="AS983" s="235"/>
      <c r="AT983" s="235"/>
      <c r="AU983" s="235"/>
      <c r="AV983" s="235"/>
      <c r="AW983" s="235"/>
      <c r="AX983" s="235"/>
      <c r="AY983" s="235"/>
      <c r="AZ983" s="235"/>
      <c r="BA983" s="235"/>
      <c r="BB983" s="235"/>
      <c r="BC983" s="235"/>
      <c r="BD983" s="235"/>
      <c r="BE983" s="235"/>
      <c r="BF983" s="235"/>
      <c r="BG983" s="235"/>
      <c r="BH983" s="235"/>
      <c r="BI983" s="235"/>
      <c r="BJ983" s="235"/>
    </row>
    <row r="984" spans="1:62" ht="15.75" x14ac:dyDescent="0.25">
      <c r="A984" s="241"/>
      <c r="B984" s="4"/>
      <c r="C984" s="4"/>
      <c r="D984" s="4"/>
      <c r="E984" s="241"/>
      <c r="F984" s="4"/>
      <c r="G984" s="4"/>
      <c r="H984" s="4"/>
      <c r="I984" s="4"/>
      <c r="J984" s="4"/>
      <c r="K984" s="4"/>
      <c r="L984" s="4"/>
      <c r="M984" s="4"/>
      <c r="N984" s="235"/>
      <c r="O984" s="235"/>
      <c r="P984" s="235"/>
      <c r="Q984" s="235"/>
      <c r="R984" s="235"/>
      <c r="S984" s="235"/>
      <c r="T984" s="235"/>
      <c r="U984" s="235"/>
      <c r="V984" s="235"/>
      <c r="W984" s="235"/>
      <c r="X984" s="235"/>
      <c r="Y984" s="235"/>
      <c r="Z984" s="235"/>
      <c r="AA984" s="235"/>
      <c r="AB984" s="235"/>
      <c r="AC984" s="235"/>
      <c r="AD984" s="235"/>
      <c r="AE984" s="235"/>
      <c r="AF984" s="235"/>
      <c r="AG984" s="235"/>
      <c r="AH984" s="235"/>
      <c r="AI984" s="235"/>
      <c r="AJ984" s="235"/>
      <c r="AK984" s="235"/>
      <c r="AL984" s="235"/>
      <c r="AM984" s="235"/>
      <c r="AN984" s="235"/>
      <c r="AO984" s="235"/>
      <c r="AP984" s="235"/>
      <c r="AQ984" s="235"/>
      <c r="AR984" s="235"/>
      <c r="AS984" s="235"/>
      <c r="AT984" s="235"/>
      <c r="AU984" s="235"/>
      <c r="AV984" s="235"/>
      <c r="AW984" s="235"/>
      <c r="AX984" s="235"/>
      <c r="AY984" s="235"/>
      <c r="AZ984" s="235"/>
      <c r="BA984" s="235"/>
      <c r="BB984" s="235"/>
      <c r="BC984" s="235"/>
      <c r="BD984" s="235"/>
      <c r="BE984" s="235"/>
      <c r="BF984" s="235"/>
      <c r="BG984" s="235"/>
      <c r="BH984" s="235"/>
      <c r="BI984" s="235"/>
      <c r="BJ984" s="235"/>
    </row>
    <row r="985" spans="1:62" ht="15.75" x14ac:dyDescent="0.25">
      <c r="A985" s="241"/>
      <c r="B985" s="4"/>
      <c r="C985" s="4"/>
      <c r="D985" s="4"/>
      <c r="E985" s="241"/>
      <c r="F985" s="4"/>
      <c r="G985" s="4"/>
      <c r="H985" s="4"/>
      <c r="I985" s="4"/>
      <c r="J985" s="4"/>
      <c r="K985" s="4"/>
      <c r="L985" s="4"/>
      <c r="M985" s="4"/>
      <c r="N985" s="235"/>
      <c r="O985" s="235"/>
      <c r="P985" s="235"/>
      <c r="Q985" s="235"/>
      <c r="R985" s="235"/>
      <c r="S985" s="235"/>
      <c r="T985" s="235"/>
      <c r="U985" s="235"/>
      <c r="V985" s="235"/>
      <c r="W985" s="235"/>
      <c r="X985" s="235"/>
      <c r="Y985" s="235"/>
      <c r="Z985" s="235"/>
      <c r="AA985" s="235"/>
      <c r="AB985" s="235"/>
      <c r="AC985" s="235"/>
      <c r="AD985" s="235"/>
      <c r="AE985" s="235"/>
      <c r="AF985" s="235"/>
      <c r="AG985" s="235"/>
      <c r="AH985" s="235"/>
      <c r="AI985" s="235"/>
      <c r="AJ985" s="235"/>
      <c r="AK985" s="235"/>
      <c r="AL985" s="235"/>
      <c r="AM985" s="235"/>
      <c r="AN985" s="235"/>
      <c r="AO985" s="235"/>
      <c r="AP985" s="235"/>
      <c r="AQ985" s="235"/>
      <c r="AR985" s="235"/>
      <c r="AS985" s="235"/>
      <c r="AT985" s="235"/>
      <c r="AU985" s="235"/>
      <c r="AV985" s="235"/>
      <c r="AW985" s="235"/>
      <c r="AX985" s="235"/>
      <c r="AY985" s="235"/>
      <c r="AZ985" s="235"/>
      <c r="BA985" s="235"/>
      <c r="BB985" s="235"/>
      <c r="BC985" s="235"/>
      <c r="BD985" s="235"/>
      <c r="BE985" s="235"/>
      <c r="BF985" s="235"/>
      <c r="BG985" s="235"/>
      <c r="BH985" s="235"/>
      <c r="BI985" s="235"/>
      <c r="BJ985" s="235"/>
    </row>
    <row r="986" spans="1:62" ht="15.75" x14ac:dyDescent="0.25">
      <c r="A986" s="241"/>
      <c r="B986" s="4"/>
      <c r="C986" s="4"/>
      <c r="D986" s="4"/>
      <c r="E986" s="241"/>
      <c r="F986" s="4"/>
      <c r="G986" s="4"/>
      <c r="H986" s="4"/>
      <c r="I986" s="4"/>
      <c r="J986" s="4"/>
      <c r="K986" s="4"/>
      <c r="L986" s="4"/>
      <c r="M986" s="4"/>
      <c r="N986" s="235"/>
      <c r="O986" s="235"/>
      <c r="P986" s="235"/>
      <c r="Q986" s="235"/>
      <c r="R986" s="235"/>
      <c r="S986" s="235"/>
      <c r="T986" s="235"/>
      <c r="U986" s="235"/>
      <c r="V986" s="235"/>
      <c r="W986" s="235"/>
      <c r="X986" s="235"/>
      <c r="Y986" s="235"/>
      <c r="Z986" s="235"/>
      <c r="AA986" s="235"/>
      <c r="AB986" s="235"/>
      <c r="AC986" s="235"/>
      <c r="AD986" s="235"/>
      <c r="AE986" s="235"/>
      <c r="AF986" s="235"/>
      <c r="AG986" s="235"/>
      <c r="AH986" s="235"/>
      <c r="AI986" s="235"/>
      <c r="AJ986" s="235"/>
      <c r="AK986" s="235"/>
      <c r="AL986" s="235"/>
      <c r="AM986" s="235"/>
      <c r="AN986" s="235"/>
      <c r="AO986" s="235"/>
      <c r="AP986" s="235"/>
      <c r="AQ986" s="235"/>
      <c r="AR986" s="235"/>
      <c r="AS986" s="235"/>
      <c r="AT986" s="235"/>
      <c r="AU986" s="235"/>
      <c r="AV986" s="235"/>
      <c r="AW986" s="235"/>
      <c r="AX986" s="235"/>
      <c r="AY986" s="235"/>
      <c r="AZ986" s="235"/>
      <c r="BA986" s="235"/>
      <c r="BB986" s="235"/>
      <c r="BC986" s="235"/>
      <c r="BD986" s="235"/>
      <c r="BE986" s="235"/>
      <c r="BF986" s="235"/>
      <c r="BG986" s="235"/>
      <c r="BH986" s="235"/>
      <c r="BI986" s="235"/>
      <c r="BJ986" s="235"/>
    </row>
    <row r="987" spans="1:62" ht="15.75" x14ac:dyDescent="0.25">
      <c r="A987" s="241"/>
      <c r="B987" s="4"/>
      <c r="C987" s="4"/>
      <c r="D987" s="4"/>
      <c r="E987" s="241"/>
      <c r="F987" s="4"/>
      <c r="G987" s="4"/>
      <c r="H987" s="4"/>
      <c r="I987" s="4"/>
      <c r="J987" s="4"/>
      <c r="K987" s="4"/>
      <c r="L987" s="4"/>
      <c r="M987" s="4"/>
      <c r="N987" s="235"/>
      <c r="O987" s="235"/>
      <c r="P987" s="235"/>
      <c r="Q987" s="235"/>
      <c r="R987" s="235"/>
      <c r="S987" s="235"/>
      <c r="T987" s="235"/>
      <c r="U987" s="235"/>
      <c r="V987" s="235"/>
      <c r="W987" s="235"/>
      <c r="X987" s="235"/>
      <c r="Y987" s="235"/>
      <c r="Z987" s="235"/>
      <c r="AA987" s="235"/>
      <c r="AB987" s="235"/>
      <c r="AC987" s="235"/>
      <c r="AD987" s="235"/>
      <c r="AE987" s="235"/>
      <c r="AF987" s="235"/>
      <c r="AG987" s="235"/>
      <c r="AH987" s="235"/>
      <c r="AI987" s="235"/>
      <c r="AJ987" s="235"/>
      <c r="AK987" s="235"/>
      <c r="AL987" s="235"/>
      <c r="AM987" s="235"/>
      <c r="AN987" s="235"/>
      <c r="AO987" s="235"/>
      <c r="AP987" s="235"/>
      <c r="AQ987" s="235"/>
      <c r="AR987" s="235"/>
      <c r="AS987" s="235"/>
      <c r="AT987" s="235"/>
      <c r="AU987" s="235"/>
      <c r="AV987" s="235"/>
      <c r="AW987" s="235"/>
      <c r="AX987" s="235"/>
      <c r="AY987" s="235"/>
      <c r="AZ987" s="235"/>
      <c r="BA987" s="235"/>
      <c r="BB987" s="235"/>
      <c r="BC987" s="235"/>
      <c r="BD987" s="235"/>
      <c r="BE987" s="235"/>
      <c r="BF987" s="235"/>
      <c r="BG987" s="235"/>
      <c r="BH987" s="235"/>
      <c r="BI987" s="235"/>
      <c r="BJ987" s="235"/>
    </row>
    <row r="988" spans="1:62" ht="15.75" x14ac:dyDescent="0.25">
      <c r="A988" s="241"/>
      <c r="B988" s="4"/>
      <c r="C988" s="4"/>
      <c r="D988" s="4"/>
      <c r="E988" s="241"/>
      <c r="F988" s="4"/>
      <c r="G988" s="4"/>
      <c r="H988" s="4"/>
      <c r="I988" s="4"/>
      <c r="J988" s="4"/>
      <c r="K988" s="4"/>
      <c r="L988" s="4"/>
      <c r="M988" s="4"/>
      <c r="N988" s="235"/>
      <c r="O988" s="235"/>
      <c r="P988" s="235"/>
      <c r="Q988" s="235"/>
      <c r="R988" s="235"/>
      <c r="S988" s="235"/>
      <c r="T988" s="235"/>
      <c r="U988" s="235"/>
      <c r="V988" s="235"/>
      <c r="W988" s="235"/>
      <c r="X988" s="235"/>
      <c r="Y988" s="235"/>
      <c r="Z988" s="235"/>
      <c r="AA988" s="235"/>
      <c r="AB988" s="235"/>
      <c r="AC988" s="235"/>
      <c r="AD988" s="235"/>
      <c r="AE988" s="235"/>
      <c r="AF988" s="235"/>
      <c r="AG988" s="235"/>
      <c r="AH988" s="235"/>
      <c r="AI988" s="235"/>
      <c r="AJ988" s="235"/>
      <c r="AK988" s="235"/>
      <c r="AL988" s="235"/>
      <c r="AM988" s="235"/>
      <c r="AN988" s="235"/>
      <c r="AO988" s="235"/>
      <c r="AP988" s="235"/>
      <c r="AQ988" s="235"/>
      <c r="AR988" s="235"/>
      <c r="AS988" s="235"/>
      <c r="AT988" s="235"/>
      <c r="AU988" s="235"/>
      <c r="AV988" s="235"/>
      <c r="AW988" s="235"/>
      <c r="AX988" s="235"/>
      <c r="AY988" s="235"/>
      <c r="AZ988" s="235"/>
      <c r="BA988" s="235"/>
      <c r="BB988" s="235"/>
      <c r="BC988" s="235"/>
      <c r="BD988" s="235"/>
      <c r="BE988" s="235"/>
      <c r="BF988" s="235"/>
      <c r="BG988" s="235"/>
      <c r="BH988" s="235"/>
      <c r="BI988" s="235"/>
      <c r="BJ988" s="235"/>
    </row>
    <row r="989" spans="1:62" ht="15.75" x14ac:dyDescent="0.25">
      <c r="A989" s="241"/>
      <c r="B989" s="4"/>
      <c r="C989" s="4"/>
      <c r="D989" s="4"/>
      <c r="E989" s="241"/>
      <c r="F989" s="4"/>
      <c r="G989" s="4"/>
      <c r="H989" s="4"/>
      <c r="I989" s="4"/>
      <c r="J989" s="4"/>
      <c r="K989" s="4"/>
      <c r="L989" s="4"/>
      <c r="M989" s="4"/>
      <c r="N989" s="235"/>
      <c r="O989" s="235"/>
      <c r="P989" s="235"/>
      <c r="Q989" s="235"/>
      <c r="R989" s="235"/>
      <c r="S989" s="235"/>
      <c r="T989" s="235"/>
      <c r="U989" s="235"/>
      <c r="V989" s="235"/>
      <c r="W989" s="235"/>
      <c r="X989" s="235"/>
      <c r="Y989" s="235"/>
      <c r="Z989" s="235"/>
      <c r="AA989" s="235"/>
      <c r="AB989" s="235"/>
      <c r="AC989" s="235"/>
      <c r="AD989" s="235"/>
      <c r="AE989" s="235"/>
      <c r="AF989" s="235"/>
      <c r="AG989" s="235"/>
      <c r="AH989" s="235"/>
      <c r="AI989" s="235"/>
      <c r="AJ989" s="235"/>
      <c r="AK989" s="235"/>
      <c r="AL989" s="235"/>
      <c r="AM989" s="235"/>
      <c r="AN989" s="235"/>
      <c r="AO989" s="235"/>
      <c r="AP989" s="235"/>
      <c r="AQ989" s="235"/>
      <c r="AR989" s="235"/>
      <c r="AS989" s="235"/>
      <c r="AT989" s="235"/>
      <c r="AU989" s="235"/>
      <c r="AV989" s="235"/>
      <c r="AW989" s="235"/>
      <c r="AX989" s="235"/>
      <c r="AY989" s="235"/>
      <c r="AZ989" s="235"/>
      <c r="BA989" s="235"/>
      <c r="BB989" s="235"/>
      <c r="BC989" s="235"/>
      <c r="BD989" s="235"/>
      <c r="BE989" s="235"/>
      <c r="BF989" s="235"/>
      <c r="BG989" s="235"/>
      <c r="BH989" s="235"/>
      <c r="BI989" s="235"/>
      <c r="BJ989" s="235"/>
    </row>
    <row r="990" spans="1:62" ht="15.75" x14ac:dyDescent="0.25">
      <c r="A990" s="241"/>
      <c r="B990" s="4"/>
      <c r="C990" s="4"/>
      <c r="D990" s="4"/>
      <c r="E990" s="241"/>
      <c r="F990" s="4"/>
      <c r="G990" s="4"/>
      <c r="H990" s="4"/>
      <c r="I990" s="4"/>
      <c r="J990" s="4"/>
      <c r="K990" s="4"/>
      <c r="L990" s="4"/>
      <c r="M990" s="4"/>
      <c r="N990" s="235"/>
      <c r="O990" s="235"/>
      <c r="P990" s="235"/>
      <c r="Q990" s="235"/>
      <c r="R990" s="235"/>
      <c r="S990" s="235"/>
      <c r="T990" s="235"/>
      <c r="U990" s="235"/>
      <c r="V990" s="235"/>
      <c r="W990" s="235"/>
      <c r="X990" s="235"/>
      <c r="Y990" s="235"/>
      <c r="Z990" s="235"/>
      <c r="AA990" s="235"/>
      <c r="AB990" s="235"/>
      <c r="AC990" s="235"/>
      <c r="AD990" s="235"/>
      <c r="AE990" s="235"/>
      <c r="AF990" s="235"/>
      <c r="AG990" s="235"/>
      <c r="AH990" s="235"/>
      <c r="AI990" s="235"/>
      <c r="AJ990" s="235"/>
      <c r="AK990" s="235"/>
      <c r="AL990" s="235"/>
      <c r="AM990" s="235"/>
      <c r="AN990" s="235"/>
      <c r="AO990" s="235"/>
      <c r="AP990" s="235"/>
      <c r="AQ990" s="235"/>
      <c r="AR990" s="235"/>
      <c r="AS990" s="235"/>
      <c r="AT990" s="235"/>
      <c r="AU990" s="235"/>
      <c r="AV990" s="235"/>
      <c r="AW990" s="235"/>
      <c r="AX990" s="235"/>
      <c r="AY990" s="235"/>
      <c r="AZ990" s="235"/>
      <c r="BA990" s="235"/>
      <c r="BB990" s="235"/>
      <c r="BC990" s="235"/>
      <c r="BD990" s="235"/>
      <c r="BE990" s="235"/>
      <c r="BF990" s="235"/>
      <c r="BG990" s="235"/>
      <c r="BH990" s="235"/>
      <c r="BI990" s="235"/>
      <c r="BJ990" s="235"/>
    </row>
    <row r="991" spans="1:62" ht="15.75" x14ac:dyDescent="0.25">
      <c r="A991" s="241"/>
      <c r="B991" s="4"/>
      <c r="C991" s="4"/>
      <c r="D991" s="4"/>
      <c r="E991" s="241"/>
      <c r="F991" s="4"/>
      <c r="G991" s="4"/>
      <c r="H991" s="4"/>
      <c r="I991" s="4"/>
      <c r="J991" s="4"/>
      <c r="K991" s="4"/>
      <c r="L991" s="4"/>
      <c r="M991" s="4"/>
      <c r="N991" s="235"/>
      <c r="O991" s="235"/>
      <c r="P991" s="235"/>
      <c r="Q991" s="235"/>
      <c r="R991" s="235"/>
      <c r="S991" s="235"/>
      <c r="T991" s="235"/>
      <c r="U991" s="235"/>
      <c r="V991" s="235"/>
      <c r="W991" s="235"/>
      <c r="X991" s="235"/>
      <c r="Y991" s="235"/>
      <c r="Z991" s="235"/>
      <c r="AA991" s="235"/>
      <c r="AB991" s="235"/>
      <c r="AC991" s="235"/>
      <c r="AD991" s="235"/>
      <c r="AE991" s="235"/>
      <c r="AF991" s="235"/>
      <c r="AG991" s="235"/>
      <c r="AH991" s="235"/>
      <c r="AI991" s="235"/>
      <c r="AJ991" s="235"/>
      <c r="AK991" s="235"/>
      <c r="AL991" s="235"/>
      <c r="AM991" s="235"/>
      <c r="AN991" s="235"/>
      <c r="AO991" s="235"/>
      <c r="AP991" s="235"/>
      <c r="AQ991" s="235"/>
      <c r="AR991" s="235"/>
      <c r="AS991" s="235"/>
      <c r="AT991" s="235"/>
      <c r="AU991" s="235"/>
      <c r="AV991" s="235"/>
      <c r="AW991" s="235"/>
      <c r="AX991" s="235"/>
      <c r="AY991" s="235"/>
      <c r="AZ991" s="235"/>
      <c r="BA991" s="235"/>
      <c r="BB991" s="235"/>
      <c r="BC991" s="235"/>
      <c r="BD991" s="235"/>
      <c r="BE991" s="235"/>
      <c r="BF991" s="235"/>
      <c r="BG991" s="235"/>
      <c r="BH991" s="235"/>
      <c r="BI991" s="235"/>
      <c r="BJ991" s="235"/>
    </row>
    <row r="992" spans="1:62" ht="15.75" x14ac:dyDescent="0.25">
      <c r="A992" s="241"/>
      <c r="B992" s="4"/>
      <c r="C992" s="4"/>
      <c r="D992" s="4"/>
      <c r="E992" s="241"/>
      <c r="F992" s="4"/>
      <c r="G992" s="4"/>
      <c r="H992" s="4"/>
      <c r="I992" s="4"/>
      <c r="J992" s="4"/>
      <c r="K992" s="4"/>
      <c r="L992" s="4"/>
      <c r="M992" s="4"/>
      <c r="N992" s="235"/>
      <c r="O992" s="235"/>
      <c r="P992" s="235"/>
      <c r="Q992" s="235"/>
      <c r="R992" s="235"/>
      <c r="S992" s="235"/>
      <c r="T992" s="235"/>
      <c r="U992" s="235"/>
      <c r="V992" s="235"/>
      <c r="W992" s="235"/>
      <c r="X992" s="235"/>
      <c r="Y992" s="235"/>
      <c r="Z992" s="235"/>
      <c r="AA992" s="235"/>
      <c r="AB992" s="235"/>
      <c r="AC992" s="235"/>
      <c r="AD992" s="235"/>
      <c r="AE992" s="235"/>
      <c r="AF992" s="235"/>
      <c r="AG992" s="235"/>
      <c r="AH992" s="235"/>
      <c r="AI992" s="235"/>
      <c r="AJ992" s="235"/>
      <c r="AK992" s="235"/>
      <c r="AL992" s="235"/>
      <c r="AM992" s="235"/>
      <c r="AN992" s="235"/>
      <c r="AO992" s="235"/>
      <c r="AP992" s="235"/>
      <c r="AQ992" s="235"/>
      <c r="AR992" s="235"/>
      <c r="AS992" s="235"/>
      <c r="AT992" s="235"/>
      <c r="AU992" s="235"/>
      <c r="AV992" s="235"/>
      <c r="AW992" s="235"/>
      <c r="AX992" s="235"/>
      <c r="AY992" s="235"/>
      <c r="AZ992" s="235"/>
      <c r="BA992" s="235"/>
      <c r="BB992" s="235"/>
      <c r="BC992" s="235"/>
      <c r="BD992" s="235"/>
      <c r="BE992" s="235"/>
      <c r="BF992" s="235"/>
      <c r="BG992" s="235"/>
      <c r="BH992" s="235"/>
      <c r="BI992" s="235"/>
      <c r="BJ992" s="235"/>
    </row>
    <row r="993" spans="1:62" ht="15.75" x14ac:dyDescent="0.25">
      <c r="A993" s="241"/>
      <c r="B993" s="4"/>
      <c r="C993" s="4"/>
      <c r="D993" s="4"/>
      <c r="E993" s="241"/>
      <c r="F993" s="4"/>
      <c r="G993" s="4"/>
      <c r="H993" s="4"/>
      <c r="I993" s="4"/>
      <c r="J993" s="4"/>
      <c r="K993" s="4"/>
      <c r="L993" s="4"/>
      <c r="M993" s="4"/>
      <c r="N993" s="235"/>
      <c r="O993" s="235"/>
      <c r="P993" s="235"/>
      <c r="Q993" s="235"/>
      <c r="R993" s="235"/>
      <c r="S993" s="235"/>
      <c r="T993" s="235"/>
      <c r="U993" s="235"/>
      <c r="V993" s="235"/>
      <c r="W993" s="235"/>
      <c r="X993" s="235"/>
      <c r="Y993" s="235"/>
      <c r="Z993" s="235"/>
      <c r="AA993" s="235"/>
      <c r="AB993" s="235"/>
      <c r="AC993" s="235"/>
      <c r="AD993" s="235"/>
      <c r="AE993" s="235"/>
      <c r="AF993" s="235"/>
      <c r="AG993" s="235"/>
      <c r="AH993" s="235"/>
      <c r="AI993" s="235"/>
      <c r="AJ993" s="235"/>
      <c r="AK993" s="235"/>
      <c r="AL993" s="235"/>
      <c r="AM993" s="235"/>
      <c r="AN993" s="235"/>
      <c r="AO993" s="235"/>
      <c r="AP993" s="235"/>
      <c r="AQ993" s="235"/>
      <c r="AR993" s="235"/>
      <c r="AS993" s="235"/>
      <c r="AT993" s="235"/>
      <c r="AU993" s="235"/>
      <c r="AV993" s="235"/>
      <c r="AW993" s="235"/>
      <c r="AX993" s="235"/>
      <c r="AY993" s="235"/>
      <c r="AZ993" s="235"/>
      <c r="BA993" s="235"/>
      <c r="BB993" s="235"/>
      <c r="BC993" s="235"/>
      <c r="BD993" s="235"/>
      <c r="BE993" s="235"/>
      <c r="BF993" s="235"/>
      <c r="BG993" s="235"/>
      <c r="BH993" s="235"/>
      <c r="BI993" s="235"/>
      <c r="BJ993" s="235"/>
    </row>
    <row r="994" spans="1:62" ht="15.75" x14ac:dyDescent="0.25">
      <c r="A994" s="241"/>
      <c r="B994" s="4"/>
      <c r="C994" s="4"/>
      <c r="D994" s="4"/>
      <c r="E994" s="241"/>
      <c r="F994" s="4"/>
      <c r="G994" s="4"/>
      <c r="H994" s="4"/>
      <c r="I994" s="4"/>
      <c r="J994" s="4"/>
      <c r="K994" s="4"/>
      <c r="L994" s="4"/>
      <c r="M994" s="4"/>
      <c r="N994" s="235"/>
      <c r="O994" s="235"/>
      <c r="P994" s="235"/>
      <c r="Q994" s="235"/>
      <c r="R994" s="235"/>
      <c r="S994" s="235"/>
      <c r="T994" s="235"/>
      <c r="U994" s="235"/>
      <c r="V994" s="235"/>
      <c r="W994" s="235"/>
      <c r="X994" s="235"/>
      <c r="Y994" s="235"/>
      <c r="Z994" s="235"/>
      <c r="AA994" s="235"/>
      <c r="AB994" s="235"/>
      <c r="AC994" s="235"/>
      <c r="AD994" s="235"/>
      <c r="AE994" s="235"/>
      <c r="AF994" s="235"/>
      <c r="AG994" s="235"/>
      <c r="AH994" s="235"/>
      <c r="AI994" s="235"/>
      <c r="AJ994" s="235"/>
      <c r="AK994" s="235"/>
      <c r="AL994" s="235"/>
      <c r="AM994" s="235"/>
      <c r="AN994" s="235"/>
      <c r="AO994" s="235"/>
      <c r="AP994" s="235"/>
      <c r="AQ994" s="235"/>
      <c r="AR994" s="235"/>
      <c r="AS994" s="235"/>
      <c r="AT994" s="235"/>
      <c r="AU994" s="235"/>
      <c r="AV994" s="235"/>
      <c r="AW994" s="235"/>
      <c r="AX994" s="235"/>
      <c r="AY994" s="235"/>
      <c r="AZ994" s="235"/>
      <c r="BA994" s="235"/>
      <c r="BB994" s="235"/>
      <c r="BC994" s="235"/>
      <c r="BD994" s="235"/>
      <c r="BE994" s="235"/>
      <c r="BF994" s="235"/>
      <c r="BG994" s="235"/>
      <c r="BH994" s="235"/>
      <c r="BI994" s="235"/>
      <c r="BJ994" s="235"/>
    </row>
    <row r="995" spans="1:62" ht="15.75" x14ac:dyDescent="0.25">
      <c r="A995" s="241"/>
      <c r="B995" s="4"/>
      <c r="C995" s="4"/>
      <c r="D995" s="4"/>
      <c r="E995" s="241"/>
      <c r="F995" s="4"/>
      <c r="G995" s="4"/>
      <c r="H995" s="4"/>
      <c r="I995" s="4"/>
      <c r="J995" s="4"/>
      <c r="K995" s="4"/>
      <c r="L995" s="4"/>
      <c r="M995" s="4"/>
      <c r="N995" s="235"/>
      <c r="O995" s="235"/>
      <c r="P995" s="235"/>
      <c r="Q995" s="235"/>
      <c r="R995" s="235"/>
      <c r="S995" s="235"/>
      <c r="T995" s="235"/>
      <c r="U995" s="235"/>
      <c r="V995" s="235"/>
      <c r="W995" s="235"/>
      <c r="X995" s="235"/>
      <c r="Y995" s="235"/>
      <c r="Z995" s="235"/>
      <c r="AA995" s="235"/>
      <c r="AB995" s="235"/>
      <c r="AC995" s="235"/>
      <c r="AD995" s="235"/>
      <c r="AE995" s="235"/>
      <c r="AF995" s="235"/>
      <c r="AG995" s="235"/>
      <c r="AH995" s="235"/>
      <c r="AI995" s="235"/>
      <c r="AJ995" s="235"/>
      <c r="AK995" s="235"/>
      <c r="AL995" s="235"/>
      <c r="AM995" s="235"/>
      <c r="AN995" s="235"/>
      <c r="AO995" s="235"/>
      <c r="AP995" s="235"/>
      <c r="AQ995" s="235"/>
      <c r="AR995" s="235"/>
      <c r="AS995" s="235"/>
      <c r="AT995" s="235"/>
      <c r="AU995" s="235"/>
      <c r="AV995" s="235"/>
      <c r="AW995" s="235"/>
      <c r="AX995" s="235"/>
      <c r="AY995" s="235"/>
      <c r="AZ995" s="235"/>
      <c r="BA995" s="235"/>
      <c r="BB995" s="235"/>
      <c r="BC995" s="235"/>
      <c r="BD995" s="235"/>
      <c r="BE995" s="235"/>
      <c r="BF995" s="235"/>
      <c r="BG995" s="235"/>
      <c r="BH995" s="235"/>
      <c r="BI995" s="235"/>
      <c r="BJ995" s="235"/>
    </row>
    <row r="996" spans="1:62" ht="15.75" x14ac:dyDescent="0.25">
      <c r="A996" s="241"/>
      <c r="B996" s="4"/>
      <c r="C996" s="4"/>
      <c r="D996" s="4"/>
      <c r="E996" s="241"/>
      <c r="F996" s="4"/>
      <c r="G996" s="4"/>
      <c r="H996" s="4"/>
      <c r="I996" s="4"/>
      <c r="J996" s="4"/>
      <c r="K996" s="4"/>
      <c r="L996" s="4"/>
      <c r="M996" s="4"/>
      <c r="N996" s="235"/>
      <c r="O996" s="235"/>
      <c r="P996" s="235"/>
      <c r="Q996" s="235"/>
      <c r="R996" s="235"/>
      <c r="S996" s="235"/>
      <c r="T996" s="235"/>
      <c r="U996" s="235"/>
      <c r="V996" s="235"/>
      <c r="W996" s="235"/>
      <c r="X996" s="235"/>
      <c r="Y996" s="235"/>
      <c r="Z996" s="235"/>
      <c r="AA996" s="235"/>
      <c r="AB996" s="235"/>
      <c r="AC996" s="235"/>
      <c r="AD996" s="235"/>
      <c r="AE996" s="235"/>
      <c r="AF996" s="235"/>
      <c r="AG996" s="235"/>
      <c r="AH996" s="235"/>
      <c r="AI996" s="235"/>
      <c r="AJ996" s="235"/>
      <c r="AK996" s="235"/>
      <c r="AL996" s="235"/>
      <c r="AM996" s="235"/>
      <c r="AN996" s="235"/>
      <c r="AO996" s="235"/>
      <c r="AP996" s="235"/>
      <c r="AQ996" s="235"/>
      <c r="AR996" s="235"/>
      <c r="AS996" s="235"/>
      <c r="AT996" s="235"/>
      <c r="AU996" s="235"/>
      <c r="AV996" s="235"/>
      <c r="AW996" s="235"/>
      <c r="AX996" s="235"/>
      <c r="AY996" s="235"/>
      <c r="AZ996" s="235"/>
      <c r="BA996" s="235"/>
      <c r="BB996" s="235"/>
      <c r="BC996" s="235"/>
      <c r="BD996" s="235"/>
      <c r="BE996" s="235"/>
      <c r="BF996" s="235"/>
      <c r="BG996" s="235"/>
      <c r="BH996" s="235"/>
      <c r="BI996" s="235"/>
      <c r="BJ996" s="235"/>
    </row>
    <row r="997" spans="1:62" ht="15.75" x14ac:dyDescent="0.25">
      <c r="A997" s="241"/>
      <c r="B997" s="4"/>
      <c r="C997" s="4"/>
      <c r="D997" s="4"/>
      <c r="E997" s="241"/>
      <c r="F997" s="4"/>
      <c r="G997" s="4"/>
      <c r="H997" s="4"/>
      <c r="I997" s="4"/>
      <c r="J997" s="4"/>
      <c r="K997" s="4"/>
      <c r="L997" s="4"/>
      <c r="M997" s="4"/>
      <c r="N997" s="235"/>
      <c r="O997" s="235"/>
      <c r="P997" s="235"/>
      <c r="Q997" s="235"/>
      <c r="R997" s="235"/>
      <c r="S997" s="235"/>
      <c r="T997" s="235"/>
      <c r="U997" s="235"/>
      <c r="V997" s="235"/>
      <c r="W997" s="235"/>
      <c r="X997" s="235"/>
      <c r="Y997" s="235"/>
      <c r="Z997" s="235"/>
      <c r="AA997" s="235"/>
      <c r="AB997" s="235"/>
      <c r="AC997" s="235"/>
      <c r="AD997" s="235"/>
      <c r="AE997" s="235"/>
      <c r="AF997" s="235"/>
      <c r="AG997" s="235"/>
      <c r="AH997" s="235"/>
      <c r="AI997" s="235"/>
      <c r="AJ997" s="235"/>
      <c r="AK997" s="235"/>
      <c r="AL997" s="235"/>
      <c r="AM997" s="235"/>
      <c r="AN997" s="235"/>
      <c r="AO997" s="235"/>
      <c r="AP997" s="235"/>
      <c r="AQ997" s="235"/>
      <c r="AR997" s="235"/>
      <c r="AS997" s="235"/>
      <c r="AT997" s="235"/>
      <c r="AU997" s="235"/>
      <c r="AV997" s="235"/>
      <c r="AW997" s="235"/>
      <c r="AX997" s="235"/>
      <c r="AY997" s="235"/>
      <c r="AZ997" s="235"/>
      <c r="BA997" s="235"/>
      <c r="BB997" s="235"/>
      <c r="BC997" s="235"/>
      <c r="BD997" s="235"/>
      <c r="BE997" s="235"/>
      <c r="BF997" s="235"/>
      <c r="BG997" s="235"/>
      <c r="BH997" s="235"/>
      <c r="BI997" s="235"/>
      <c r="BJ997" s="235"/>
    </row>
    <row r="998" spans="1:62" ht="15.75" x14ac:dyDescent="0.25">
      <c r="A998" s="241"/>
      <c r="B998" s="4"/>
      <c r="C998" s="4"/>
      <c r="D998" s="4"/>
      <c r="E998" s="241"/>
      <c r="F998" s="4"/>
      <c r="G998" s="4"/>
      <c r="H998" s="4"/>
      <c r="I998" s="4"/>
      <c r="J998" s="4"/>
      <c r="K998" s="4"/>
      <c r="L998" s="4"/>
      <c r="M998" s="4"/>
      <c r="N998" s="235"/>
      <c r="O998" s="235"/>
      <c r="P998" s="235"/>
      <c r="Q998" s="235"/>
      <c r="R998" s="235"/>
      <c r="S998" s="235"/>
      <c r="T998" s="235"/>
      <c r="U998" s="235"/>
      <c r="V998" s="235"/>
      <c r="W998" s="235"/>
      <c r="X998" s="235"/>
      <c r="Y998" s="235"/>
      <c r="Z998" s="235"/>
      <c r="AA998" s="235"/>
      <c r="AB998" s="235"/>
      <c r="AC998" s="235"/>
      <c r="AD998" s="235"/>
      <c r="AE998" s="235"/>
      <c r="AF998" s="235"/>
      <c r="AG998" s="235"/>
      <c r="AH998" s="235"/>
      <c r="AI998" s="235"/>
      <c r="AJ998" s="235"/>
      <c r="AK998" s="235"/>
      <c r="AL998" s="235"/>
      <c r="AM998" s="235"/>
      <c r="AN998" s="235"/>
      <c r="AO998" s="235"/>
      <c r="AP998" s="235"/>
      <c r="AQ998" s="235"/>
      <c r="AR998" s="235"/>
      <c r="AS998" s="235"/>
      <c r="AT998" s="235"/>
      <c r="AU998" s="235"/>
      <c r="AV998" s="235"/>
      <c r="AW998" s="235"/>
      <c r="AX998" s="235"/>
      <c r="AY998" s="235"/>
      <c r="AZ998" s="235"/>
      <c r="BA998" s="235"/>
      <c r="BB998" s="235"/>
      <c r="BC998" s="235"/>
      <c r="BD998" s="235"/>
      <c r="BE998" s="235"/>
      <c r="BF998" s="235"/>
      <c r="BG998" s="235"/>
      <c r="BH998" s="235"/>
      <c r="BI998" s="235"/>
      <c r="BJ998" s="235"/>
    </row>
    <row r="999" spans="1:62" ht="15.75" x14ac:dyDescent="0.25">
      <c r="A999" s="241"/>
      <c r="B999" s="4"/>
      <c r="C999" s="4"/>
      <c r="D999" s="4"/>
      <c r="E999" s="241"/>
      <c r="F999" s="4"/>
      <c r="G999" s="4"/>
      <c r="H999" s="4"/>
      <c r="I999" s="4"/>
      <c r="J999" s="4"/>
      <c r="K999" s="4"/>
      <c r="L999" s="4"/>
      <c r="M999" s="4"/>
      <c r="N999" s="235"/>
      <c r="O999" s="235"/>
      <c r="P999" s="235"/>
      <c r="Q999" s="235"/>
      <c r="R999" s="235"/>
      <c r="S999" s="235"/>
      <c r="T999" s="235"/>
      <c r="U999" s="235"/>
      <c r="V999" s="235"/>
      <c r="W999" s="235"/>
      <c r="X999" s="235"/>
      <c r="Y999" s="235"/>
      <c r="Z999" s="235"/>
      <c r="AA999" s="235"/>
      <c r="AB999" s="235"/>
      <c r="AC999" s="235"/>
      <c r="AD999" s="235"/>
      <c r="AE999" s="235"/>
      <c r="AF999" s="235"/>
      <c r="AG999" s="235"/>
      <c r="AH999" s="235"/>
      <c r="AI999" s="235"/>
      <c r="AJ999" s="235"/>
      <c r="AK999" s="235"/>
      <c r="AL999" s="235"/>
      <c r="AM999" s="235"/>
      <c r="AN999" s="235"/>
      <c r="AO999" s="235"/>
      <c r="AP999" s="235"/>
      <c r="AQ999" s="235"/>
      <c r="AR999" s="235"/>
      <c r="AS999" s="235"/>
      <c r="AT999" s="235"/>
      <c r="AU999" s="235"/>
      <c r="AV999" s="235"/>
      <c r="AW999" s="235"/>
      <c r="AX999" s="235"/>
      <c r="AY999" s="235"/>
      <c r="AZ999" s="235"/>
      <c r="BA999" s="235"/>
      <c r="BB999" s="235"/>
      <c r="BC999" s="235"/>
      <c r="BD999" s="235"/>
      <c r="BE999" s="235"/>
      <c r="BF999" s="235"/>
      <c r="BG999" s="235"/>
      <c r="BH999" s="235"/>
      <c r="BI999" s="235"/>
      <c r="BJ999" s="235"/>
    </row>
    <row r="1000" spans="1:62" ht="15.75" x14ac:dyDescent="0.25">
      <c r="A1000" s="241"/>
      <c r="B1000" s="4"/>
      <c r="C1000" s="4"/>
      <c r="D1000" s="4"/>
      <c r="E1000" s="241"/>
      <c r="F1000" s="4"/>
      <c r="G1000" s="4"/>
      <c r="H1000" s="4"/>
      <c r="I1000" s="4"/>
      <c r="J1000" s="4"/>
      <c r="K1000" s="4"/>
      <c r="L1000" s="4"/>
      <c r="M1000" s="4"/>
      <c r="N1000" s="235"/>
      <c r="O1000" s="235"/>
      <c r="P1000" s="235"/>
      <c r="Q1000" s="235"/>
      <c r="R1000" s="235"/>
      <c r="S1000" s="235"/>
      <c r="T1000" s="235"/>
      <c r="U1000" s="235"/>
      <c r="V1000" s="235"/>
      <c r="W1000" s="235"/>
      <c r="X1000" s="235"/>
      <c r="Y1000" s="235"/>
      <c r="Z1000" s="235"/>
      <c r="AA1000" s="235"/>
      <c r="AB1000" s="235"/>
      <c r="AC1000" s="235"/>
      <c r="AD1000" s="235"/>
      <c r="AE1000" s="235"/>
      <c r="AF1000" s="235"/>
      <c r="AG1000" s="235"/>
      <c r="AH1000" s="235"/>
      <c r="AI1000" s="235"/>
      <c r="AJ1000" s="235"/>
      <c r="AK1000" s="235"/>
      <c r="AL1000" s="235"/>
      <c r="AM1000" s="235"/>
      <c r="AN1000" s="235"/>
      <c r="AO1000" s="235"/>
      <c r="AP1000" s="235"/>
      <c r="AQ1000" s="235"/>
      <c r="AR1000" s="235"/>
      <c r="AS1000" s="235"/>
      <c r="AT1000" s="235"/>
      <c r="AU1000" s="235"/>
      <c r="AV1000" s="235"/>
      <c r="AW1000" s="235"/>
      <c r="AX1000" s="235"/>
      <c r="AY1000" s="235"/>
      <c r="AZ1000" s="235"/>
      <c r="BA1000" s="235"/>
      <c r="BB1000" s="235"/>
      <c r="BC1000" s="235"/>
      <c r="BD1000" s="235"/>
      <c r="BE1000" s="235"/>
      <c r="BF1000" s="235"/>
      <c r="BG1000" s="235"/>
      <c r="BH1000" s="235"/>
      <c r="BI1000" s="235"/>
      <c r="BJ1000" s="235"/>
    </row>
    <row r="1001" spans="1:62" ht="15.75" x14ac:dyDescent="0.25">
      <c r="A1001" s="241"/>
      <c r="B1001" s="4"/>
      <c r="C1001" s="4"/>
      <c r="D1001" s="4"/>
      <c r="E1001" s="241"/>
      <c r="F1001" s="4"/>
      <c r="G1001" s="4"/>
      <c r="H1001" s="4"/>
      <c r="I1001" s="4"/>
      <c r="J1001" s="4"/>
      <c r="K1001" s="4"/>
      <c r="L1001" s="4"/>
      <c r="M1001" s="4"/>
      <c r="N1001" s="235"/>
      <c r="O1001" s="235"/>
      <c r="P1001" s="235"/>
      <c r="Q1001" s="235"/>
      <c r="R1001" s="235"/>
      <c r="S1001" s="235"/>
      <c r="T1001" s="235"/>
      <c r="U1001" s="235"/>
      <c r="V1001" s="235"/>
      <c r="W1001" s="235"/>
      <c r="X1001" s="235"/>
      <c r="Y1001" s="235"/>
      <c r="Z1001" s="235"/>
      <c r="AA1001" s="235"/>
      <c r="AB1001" s="235"/>
      <c r="AC1001" s="235"/>
      <c r="AD1001" s="235"/>
      <c r="AE1001" s="235"/>
      <c r="AF1001" s="235"/>
      <c r="AG1001" s="235"/>
      <c r="AH1001" s="235"/>
      <c r="AI1001" s="235"/>
      <c r="AJ1001" s="235"/>
      <c r="AK1001" s="235"/>
      <c r="AL1001" s="235"/>
      <c r="AM1001" s="235"/>
      <c r="AN1001" s="235"/>
      <c r="AO1001" s="235"/>
      <c r="AP1001" s="235"/>
      <c r="AQ1001" s="235"/>
      <c r="AR1001" s="235"/>
      <c r="AS1001" s="235"/>
      <c r="AT1001" s="235"/>
      <c r="AU1001" s="235"/>
      <c r="AV1001" s="235"/>
      <c r="AW1001" s="235"/>
      <c r="AX1001" s="235"/>
      <c r="AY1001" s="235"/>
      <c r="AZ1001" s="235"/>
      <c r="BA1001" s="235"/>
      <c r="BB1001" s="235"/>
      <c r="BC1001" s="235"/>
      <c r="BD1001" s="235"/>
      <c r="BE1001" s="235"/>
      <c r="BF1001" s="235"/>
      <c r="BG1001" s="235"/>
      <c r="BH1001" s="235"/>
      <c r="BI1001" s="235"/>
      <c r="BJ1001" s="235"/>
    </row>
    <row r="1002" spans="1:62" ht="15.75" x14ac:dyDescent="0.25">
      <c r="A1002" s="241"/>
      <c r="B1002" s="4"/>
      <c r="C1002" s="4"/>
      <c r="D1002" s="4"/>
      <c r="E1002" s="241"/>
      <c r="F1002" s="4"/>
      <c r="G1002" s="4"/>
      <c r="H1002" s="4"/>
      <c r="I1002" s="4"/>
      <c r="J1002" s="4"/>
      <c r="K1002" s="4"/>
      <c r="L1002" s="4"/>
      <c r="M1002" s="4"/>
      <c r="N1002" s="235"/>
      <c r="O1002" s="235"/>
      <c r="P1002" s="235"/>
      <c r="Q1002" s="235"/>
      <c r="R1002" s="235"/>
      <c r="S1002" s="235"/>
      <c r="T1002" s="235"/>
      <c r="U1002" s="235"/>
      <c r="V1002" s="235"/>
      <c r="W1002" s="235"/>
      <c r="X1002" s="235"/>
      <c r="Y1002" s="235"/>
      <c r="Z1002" s="235"/>
      <c r="AA1002" s="235"/>
      <c r="AB1002" s="235"/>
      <c r="AC1002" s="235"/>
      <c r="AD1002" s="235"/>
      <c r="AE1002" s="235"/>
      <c r="AF1002" s="235"/>
      <c r="AG1002" s="235"/>
      <c r="AH1002" s="235"/>
      <c r="AI1002" s="235"/>
      <c r="AJ1002" s="235"/>
      <c r="AK1002" s="235"/>
      <c r="AL1002" s="235"/>
      <c r="AM1002" s="235"/>
      <c r="AN1002" s="235"/>
      <c r="AO1002" s="235"/>
      <c r="AP1002" s="235"/>
      <c r="AQ1002" s="235"/>
      <c r="AR1002" s="235"/>
      <c r="AS1002" s="235"/>
      <c r="AT1002" s="235"/>
      <c r="AU1002" s="235"/>
      <c r="AV1002" s="235"/>
      <c r="AW1002" s="235"/>
      <c r="AX1002" s="235"/>
      <c r="AY1002" s="235"/>
      <c r="AZ1002" s="235"/>
      <c r="BA1002" s="235"/>
      <c r="BB1002" s="235"/>
      <c r="BC1002" s="235"/>
      <c r="BD1002" s="235"/>
      <c r="BE1002" s="235"/>
      <c r="BF1002" s="235"/>
      <c r="BG1002" s="235"/>
      <c r="BH1002" s="235"/>
      <c r="BI1002" s="235"/>
      <c r="BJ1002" s="235"/>
    </row>
    <row r="1003" spans="1:62" ht="15.75" x14ac:dyDescent="0.25">
      <c r="A1003" s="241"/>
      <c r="B1003" s="4"/>
      <c r="C1003" s="4"/>
      <c r="D1003" s="4"/>
      <c r="E1003" s="241"/>
      <c r="F1003" s="4"/>
      <c r="G1003" s="4"/>
      <c r="H1003" s="4"/>
      <c r="I1003" s="4"/>
      <c r="J1003" s="4"/>
      <c r="K1003" s="4"/>
      <c r="L1003" s="4"/>
      <c r="M1003" s="4"/>
      <c r="N1003" s="235"/>
      <c r="O1003" s="235"/>
      <c r="P1003" s="235"/>
      <c r="Q1003" s="235"/>
      <c r="R1003" s="235"/>
      <c r="S1003" s="235"/>
      <c r="T1003" s="235"/>
      <c r="U1003" s="235"/>
      <c r="V1003" s="235"/>
      <c r="W1003" s="235"/>
      <c r="X1003" s="235"/>
      <c r="Y1003" s="235"/>
      <c r="Z1003" s="235"/>
      <c r="AA1003" s="235"/>
      <c r="AB1003" s="235"/>
      <c r="AC1003" s="235"/>
      <c r="AD1003" s="235"/>
      <c r="AE1003" s="235"/>
      <c r="AF1003" s="235"/>
      <c r="AG1003" s="235"/>
      <c r="AH1003" s="235"/>
      <c r="AI1003" s="235"/>
      <c r="AJ1003" s="235"/>
      <c r="AK1003" s="235"/>
      <c r="AL1003" s="235"/>
      <c r="AM1003" s="235"/>
      <c r="AN1003" s="235"/>
      <c r="AO1003" s="235"/>
      <c r="AP1003" s="235"/>
      <c r="AQ1003" s="235"/>
      <c r="AR1003" s="235"/>
      <c r="AS1003" s="235"/>
      <c r="AT1003" s="235"/>
      <c r="AU1003" s="235"/>
      <c r="AV1003" s="235"/>
      <c r="AW1003" s="235"/>
      <c r="AX1003" s="235"/>
      <c r="AY1003" s="235"/>
      <c r="AZ1003" s="235"/>
      <c r="BA1003" s="235"/>
      <c r="BB1003" s="235"/>
      <c r="BC1003" s="235"/>
      <c r="BD1003" s="235"/>
      <c r="BE1003" s="235"/>
      <c r="BF1003" s="235"/>
      <c r="BG1003" s="235"/>
      <c r="BH1003" s="235"/>
      <c r="BI1003" s="235"/>
      <c r="BJ1003" s="235"/>
    </row>
    <row r="1004" spans="1:62" ht="15.75" x14ac:dyDescent="0.25">
      <c r="A1004" s="241"/>
      <c r="B1004" s="4"/>
      <c r="C1004" s="4"/>
      <c r="D1004" s="4"/>
      <c r="E1004" s="241"/>
      <c r="F1004" s="4"/>
      <c r="G1004" s="4"/>
      <c r="H1004" s="4"/>
      <c r="I1004" s="4"/>
      <c r="J1004" s="4"/>
      <c r="K1004" s="4"/>
      <c r="L1004" s="4"/>
      <c r="M1004" s="4"/>
      <c r="N1004" s="235"/>
      <c r="O1004" s="235"/>
      <c r="P1004" s="235"/>
      <c r="Q1004" s="235"/>
      <c r="R1004" s="235"/>
      <c r="S1004" s="235"/>
      <c r="T1004" s="235"/>
      <c r="U1004" s="235"/>
      <c r="V1004" s="235"/>
      <c r="W1004" s="235"/>
      <c r="X1004" s="235"/>
      <c r="Y1004" s="235"/>
      <c r="Z1004" s="235"/>
      <c r="AA1004" s="235"/>
      <c r="AB1004" s="235"/>
      <c r="AC1004" s="235"/>
      <c r="AD1004" s="235"/>
      <c r="AE1004" s="235"/>
      <c r="AF1004" s="235"/>
      <c r="AG1004" s="235"/>
      <c r="AH1004" s="235"/>
      <c r="AI1004" s="235"/>
      <c r="AJ1004" s="235"/>
      <c r="AK1004" s="235"/>
      <c r="AL1004" s="235"/>
      <c r="AM1004" s="235"/>
      <c r="AN1004" s="235"/>
      <c r="AO1004" s="235"/>
      <c r="AP1004" s="235"/>
      <c r="AQ1004" s="235"/>
      <c r="AR1004" s="235"/>
      <c r="AS1004" s="235"/>
      <c r="AT1004" s="235"/>
      <c r="AU1004" s="235"/>
      <c r="AV1004" s="235"/>
      <c r="AW1004" s="235"/>
      <c r="AX1004" s="235"/>
      <c r="AY1004" s="235"/>
      <c r="AZ1004" s="235"/>
      <c r="BA1004" s="235"/>
      <c r="BB1004" s="235"/>
      <c r="BC1004" s="235"/>
      <c r="BD1004" s="235"/>
      <c r="BE1004" s="235"/>
      <c r="BF1004" s="235"/>
      <c r="BG1004" s="235"/>
      <c r="BH1004" s="235"/>
      <c r="BI1004" s="235"/>
      <c r="BJ1004" s="235"/>
    </row>
    <row r="1005" spans="1:62" ht="15.75" x14ac:dyDescent="0.25">
      <c r="A1005" s="241"/>
      <c r="B1005" s="4"/>
      <c r="C1005" s="4"/>
      <c r="D1005" s="4"/>
      <c r="E1005" s="241"/>
      <c r="F1005" s="4"/>
      <c r="G1005" s="4"/>
      <c r="H1005" s="4"/>
      <c r="I1005" s="4"/>
      <c r="J1005" s="4"/>
      <c r="K1005" s="4"/>
      <c r="L1005" s="4"/>
      <c r="M1005" s="4"/>
      <c r="N1005" s="235"/>
      <c r="O1005" s="235"/>
      <c r="P1005" s="235"/>
      <c r="Q1005" s="235"/>
      <c r="R1005" s="235"/>
      <c r="S1005" s="235"/>
      <c r="T1005" s="235"/>
      <c r="U1005" s="235"/>
      <c r="V1005" s="235"/>
      <c r="W1005" s="235"/>
      <c r="X1005" s="235"/>
      <c r="Y1005" s="235"/>
      <c r="Z1005" s="235"/>
      <c r="AA1005" s="235"/>
      <c r="AB1005" s="235"/>
      <c r="AC1005" s="235"/>
      <c r="AD1005" s="235"/>
      <c r="AE1005" s="235"/>
      <c r="AF1005" s="235"/>
      <c r="AG1005" s="235"/>
      <c r="AH1005" s="235"/>
      <c r="AI1005" s="235"/>
      <c r="AJ1005" s="235"/>
      <c r="AK1005" s="235"/>
      <c r="AL1005" s="235"/>
      <c r="AM1005" s="235"/>
      <c r="AN1005" s="235"/>
      <c r="AO1005" s="235"/>
      <c r="AP1005" s="235"/>
      <c r="AQ1005" s="235"/>
      <c r="AR1005" s="235"/>
      <c r="AS1005" s="235"/>
      <c r="AT1005" s="235"/>
      <c r="AU1005" s="235"/>
      <c r="AV1005" s="235"/>
      <c r="AW1005" s="235"/>
      <c r="AX1005" s="235"/>
      <c r="AY1005" s="235"/>
      <c r="AZ1005" s="235"/>
      <c r="BA1005" s="235"/>
      <c r="BB1005" s="235"/>
      <c r="BC1005" s="235"/>
      <c r="BD1005" s="235"/>
      <c r="BE1005" s="235"/>
      <c r="BF1005" s="235"/>
      <c r="BG1005" s="235"/>
      <c r="BH1005" s="235"/>
      <c r="BI1005" s="235"/>
      <c r="BJ1005" s="235"/>
    </row>
    <row r="1006" spans="1:62" ht="15.75" x14ac:dyDescent="0.25">
      <c r="A1006" s="241"/>
      <c r="B1006" s="4"/>
      <c r="C1006" s="4"/>
      <c r="D1006" s="4"/>
      <c r="E1006" s="241"/>
      <c r="F1006" s="4"/>
      <c r="G1006" s="4"/>
      <c r="H1006" s="4"/>
      <c r="I1006" s="4"/>
      <c r="J1006" s="4"/>
      <c r="K1006" s="4"/>
      <c r="L1006" s="4"/>
      <c r="M1006" s="4"/>
      <c r="N1006" s="235"/>
      <c r="O1006" s="235"/>
      <c r="P1006" s="235"/>
      <c r="Q1006" s="235"/>
      <c r="R1006" s="235"/>
      <c r="S1006" s="235"/>
      <c r="T1006" s="235"/>
      <c r="U1006" s="235"/>
      <c r="V1006" s="235"/>
      <c r="W1006" s="235"/>
      <c r="X1006" s="235"/>
      <c r="Y1006" s="235"/>
      <c r="Z1006" s="235"/>
      <c r="AA1006" s="235"/>
      <c r="AB1006" s="235"/>
      <c r="AC1006" s="235"/>
      <c r="AD1006" s="235"/>
      <c r="AE1006" s="235"/>
      <c r="AF1006" s="235"/>
      <c r="AG1006" s="235"/>
      <c r="AH1006" s="235"/>
      <c r="AI1006" s="235"/>
      <c r="AJ1006" s="235"/>
      <c r="AK1006" s="235"/>
      <c r="AL1006" s="235"/>
      <c r="AM1006" s="235"/>
      <c r="AN1006" s="235"/>
      <c r="AO1006" s="235"/>
      <c r="AP1006" s="235"/>
      <c r="AQ1006" s="235"/>
      <c r="AR1006" s="235"/>
      <c r="AS1006" s="235"/>
      <c r="AT1006" s="235"/>
      <c r="AU1006" s="235"/>
      <c r="AV1006" s="235"/>
      <c r="AW1006" s="235"/>
      <c r="AX1006" s="235"/>
      <c r="AY1006" s="235"/>
      <c r="AZ1006" s="235"/>
      <c r="BA1006" s="235"/>
      <c r="BB1006" s="235"/>
      <c r="BC1006" s="235"/>
      <c r="BD1006" s="235"/>
      <c r="BE1006" s="235"/>
      <c r="BF1006" s="235"/>
      <c r="BG1006" s="235"/>
      <c r="BH1006" s="235"/>
      <c r="BI1006" s="235"/>
      <c r="BJ1006" s="235"/>
    </row>
    <row r="1007" spans="1:62" ht="15.75" x14ac:dyDescent="0.25">
      <c r="A1007" s="241"/>
      <c r="B1007" s="4"/>
      <c r="C1007" s="4"/>
      <c r="D1007" s="4"/>
      <c r="E1007" s="241"/>
      <c r="F1007" s="4"/>
      <c r="G1007" s="4"/>
      <c r="H1007" s="4"/>
      <c r="I1007" s="4"/>
      <c r="J1007" s="4"/>
      <c r="K1007" s="4"/>
      <c r="L1007" s="4"/>
      <c r="M1007" s="4"/>
      <c r="N1007" s="235"/>
      <c r="O1007" s="235"/>
      <c r="P1007" s="235"/>
      <c r="Q1007" s="235"/>
      <c r="R1007" s="235"/>
      <c r="S1007" s="235"/>
      <c r="T1007" s="235"/>
      <c r="U1007" s="235"/>
      <c r="V1007" s="235"/>
      <c r="W1007" s="235"/>
      <c r="X1007" s="235"/>
      <c r="Y1007" s="235"/>
      <c r="Z1007" s="235"/>
      <c r="AA1007" s="235"/>
      <c r="AB1007" s="235"/>
      <c r="AC1007" s="235"/>
      <c r="AD1007" s="235"/>
      <c r="AE1007" s="235"/>
      <c r="AF1007" s="235"/>
      <c r="AG1007" s="235"/>
      <c r="AH1007" s="235"/>
      <c r="AI1007" s="235"/>
      <c r="AJ1007" s="235"/>
      <c r="AK1007" s="235"/>
      <c r="AL1007" s="235"/>
      <c r="AM1007" s="235"/>
      <c r="AN1007" s="235"/>
      <c r="AO1007" s="235"/>
      <c r="AP1007" s="235"/>
      <c r="AQ1007" s="235"/>
      <c r="AR1007" s="235"/>
      <c r="AS1007" s="235"/>
      <c r="AT1007" s="235"/>
      <c r="AU1007" s="235"/>
      <c r="AV1007" s="235"/>
      <c r="AW1007" s="235"/>
      <c r="AX1007" s="235"/>
      <c r="AY1007" s="235"/>
      <c r="AZ1007" s="235"/>
      <c r="BA1007" s="235"/>
      <c r="BB1007" s="235"/>
      <c r="BC1007" s="235"/>
      <c r="BD1007" s="235"/>
      <c r="BE1007" s="235"/>
      <c r="BF1007" s="235"/>
      <c r="BG1007" s="235"/>
      <c r="BH1007" s="235"/>
      <c r="BI1007" s="235"/>
      <c r="BJ1007" s="235"/>
    </row>
    <row r="1008" spans="1:62" ht="15.75" x14ac:dyDescent="0.25">
      <c r="A1008" s="241"/>
      <c r="B1008" s="4"/>
      <c r="C1008" s="4"/>
      <c r="D1008" s="4"/>
      <c r="E1008" s="241"/>
      <c r="F1008" s="4"/>
      <c r="G1008" s="4"/>
      <c r="H1008" s="4"/>
      <c r="I1008" s="4"/>
      <c r="J1008" s="4"/>
      <c r="K1008" s="4"/>
      <c r="L1008" s="4"/>
      <c r="M1008" s="4"/>
      <c r="N1008" s="235"/>
      <c r="O1008" s="235"/>
      <c r="P1008" s="235"/>
      <c r="Q1008" s="235"/>
      <c r="R1008" s="235"/>
      <c r="S1008" s="235"/>
      <c r="T1008" s="235"/>
      <c r="U1008" s="235"/>
      <c r="V1008" s="235"/>
      <c r="W1008" s="235"/>
      <c r="X1008" s="235"/>
      <c r="Y1008" s="235"/>
      <c r="Z1008" s="235"/>
      <c r="AA1008" s="235"/>
      <c r="AB1008" s="235"/>
      <c r="AC1008" s="235"/>
      <c r="AD1008" s="235"/>
      <c r="AE1008" s="235"/>
      <c r="AF1008" s="235"/>
      <c r="AG1008" s="235"/>
      <c r="AH1008" s="235"/>
      <c r="AI1008" s="235"/>
      <c r="AJ1008" s="235"/>
      <c r="AK1008" s="235"/>
      <c r="AL1008" s="235"/>
      <c r="AM1008" s="235"/>
      <c r="AN1008" s="235"/>
      <c r="AO1008" s="235"/>
      <c r="AP1008" s="235"/>
      <c r="AQ1008" s="235"/>
      <c r="AR1008" s="235"/>
      <c r="AS1008" s="235"/>
      <c r="AT1008" s="235"/>
      <c r="AU1008" s="235"/>
      <c r="AV1008" s="235"/>
      <c r="AW1008" s="235"/>
      <c r="AX1008" s="235"/>
      <c r="AY1008" s="235"/>
      <c r="AZ1008" s="235"/>
      <c r="BA1008" s="235"/>
      <c r="BB1008" s="235"/>
      <c r="BC1008" s="235"/>
      <c r="BD1008" s="235"/>
      <c r="BE1008" s="235"/>
      <c r="BF1008" s="235"/>
      <c r="BG1008" s="235"/>
      <c r="BH1008" s="235"/>
      <c r="BI1008" s="235"/>
      <c r="BJ1008" s="235"/>
    </row>
    <row r="1009" spans="1:62" ht="15.75" x14ac:dyDescent="0.25">
      <c r="A1009" s="241"/>
      <c r="B1009" s="4"/>
      <c r="C1009" s="4"/>
      <c r="D1009" s="4"/>
      <c r="E1009" s="241"/>
      <c r="F1009" s="4"/>
      <c r="G1009" s="4"/>
      <c r="H1009" s="4"/>
      <c r="I1009" s="4"/>
      <c r="J1009" s="4"/>
      <c r="K1009" s="4"/>
      <c r="L1009" s="4"/>
      <c r="M1009" s="4"/>
      <c r="N1009" s="235"/>
      <c r="O1009" s="235"/>
      <c r="P1009" s="235"/>
      <c r="Q1009" s="235"/>
      <c r="R1009" s="235"/>
      <c r="S1009" s="235"/>
      <c r="T1009" s="235"/>
      <c r="U1009" s="235"/>
      <c r="V1009" s="235"/>
      <c r="W1009" s="235"/>
      <c r="X1009" s="235"/>
      <c r="Y1009" s="235"/>
      <c r="Z1009" s="235"/>
      <c r="AA1009" s="235"/>
      <c r="AB1009" s="235"/>
      <c r="AC1009" s="235"/>
      <c r="AD1009" s="235"/>
      <c r="AE1009" s="235"/>
      <c r="AF1009" s="235"/>
      <c r="AG1009" s="235"/>
      <c r="AH1009" s="235"/>
      <c r="AI1009" s="235"/>
      <c r="AJ1009" s="235"/>
      <c r="AK1009" s="235"/>
      <c r="AL1009" s="235"/>
      <c r="AM1009" s="235"/>
      <c r="AN1009" s="235"/>
      <c r="AO1009" s="235"/>
      <c r="AP1009" s="235"/>
      <c r="AQ1009" s="235"/>
      <c r="AR1009" s="235"/>
      <c r="AS1009" s="235"/>
      <c r="AT1009" s="235"/>
      <c r="AU1009" s="235"/>
      <c r="AV1009" s="235"/>
      <c r="AW1009" s="235"/>
      <c r="AX1009" s="235"/>
      <c r="AY1009" s="235"/>
      <c r="AZ1009" s="235"/>
      <c r="BA1009" s="235"/>
      <c r="BB1009" s="235"/>
      <c r="BC1009" s="235"/>
      <c r="BD1009" s="235"/>
      <c r="BE1009" s="235"/>
      <c r="BF1009" s="235"/>
      <c r="BG1009" s="235"/>
      <c r="BH1009" s="235"/>
      <c r="BI1009" s="235"/>
      <c r="BJ1009" s="235"/>
    </row>
    <row r="1010" spans="1:62" ht="15.75" x14ac:dyDescent="0.25">
      <c r="A1010" s="241"/>
      <c r="B1010" s="4"/>
      <c r="C1010" s="4"/>
      <c r="D1010" s="4"/>
      <c r="E1010" s="241"/>
      <c r="F1010" s="4"/>
      <c r="G1010" s="4"/>
      <c r="H1010" s="4"/>
      <c r="I1010" s="4"/>
      <c r="J1010" s="4"/>
      <c r="K1010" s="4"/>
      <c r="L1010" s="4"/>
      <c r="M1010" s="4"/>
      <c r="N1010" s="235"/>
      <c r="O1010" s="235"/>
      <c r="P1010" s="235"/>
      <c r="Q1010" s="235"/>
      <c r="R1010" s="235"/>
      <c r="S1010" s="235"/>
      <c r="T1010" s="235"/>
      <c r="U1010" s="235"/>
      <c r="V1010" s="235"/>
      <c r="W1010" s="235"/>
      <c r="X1010" s="235"/>
      <c r="Y1010" s="235"/>
      <c r="Z1010" s="235"/>
      <c r="AA1010" s="235"/>
      <c r="AB1010" s="235"/>
      <c r="AC1010" s="235"/>
      <c r="AD1010" s="235"/>
      <c r="AE1010" s="235"/>
      <c r="AF1010" s="235"/>
      <c r="AG1010" s="235"/>
      <c r="AH1010" s="235"/>
      <c r="AI1010" s="235"/>
      <c r="AJ1010" s="235"/>
      <c r="AK1010" s="235"/>
      <c r="AL1010" s="235"/>
      <c r="AM1010" s="235"/>
      <c r="AN1010" s="235"/>
      <c r="AO1010" s="235"/>
      <c r="AP1010" s="235"/>
      <c r="AQ1010" s="235"/>
      <c r="AR1010" s="235"/>
      <c r="AS1010" s="235"/>
      <c r="AT1010" s="235"/>
      <c r="AU1010" s="235"/>
      <c r="AV1010" s="235"/>
      <c r="AW1010" s="235"/>
      <c r="AX1010" s="235"/>
      <c r="AY1010" s="235"/>
      <c r="AZ1010" s="235"/>
      <c r="BA1010" s="235"/>
      <c r="BB1010" s="235"/>
      <c r="BC1010" s="235"/>
      <c r="BD1010" s="235"/>
      <c r="BE1010" s="235"/>
      <c r="BF1010" s="235"/>
      <c r="BG1010" s="235"/>
      <c r="BH1010" s="235"/>
      <c r="BI1010" s="235"/>
      <c r="BJ1010" s="235"/>
    </row>
    <row r="1011" spans="1:62" ht="15.75" x14ac:dyDescent="0.25">
      <c r="A1011" s="241"/>
      <c r="B1011" s="4"/>
      <c r="C1011" s="4"/>
      <c r="D1011" s="4"/>
      <c r="E1011" s="241"/>
      <c r="F1011" s="4"/>
      <c r="G1011" s="4"/>
      <c r="H1011" s="4"/>
      <c r="I1011" s="4"/>
      <c r="J1011" s="4"/>
      <c r="K1011" s="4"/>
      <c r="L1011" s="4"/>
      <c r="M1011" s="4"/>
      <c r="N1011" s="235"/>
      <c r="O1011" s="235"/>
      <c r="P1011" s="235"/>
      <c r="Q1011" s="235"/>
      <c r="R1011" s="235"/>
      <c r="S1011" s="235"/>
      <c r="T1011" s="235"/>
      <c r="U1011" s="235"/>
      <c r="V1011" s="235"/>
      <c r="W1011" s="235"/>
      <c r="X1011" s="235"/>
      <c r="Y1011" s="235"/>
      <c r="Z1011" s="235"/>
      <c r="AA1011" s="235"/>
      <c r="AB1011" s="235"/>
      <c r="AC1011" s="235"/>
      <c r="AD1011" s="235"/>
      <c r="AE1011" s="235"/>
      <c r="AF1011" s="235"/>
      <c r="AG1011" s="235"/>
      <c r="AH1011" s="235"/>
      <c r="AI1011" s="235"/>
      <c r="AJ1011" s="235"/>
      <c r="AK1011" s="235"/>
      <c r="AL1011" s="235"/>
      <c r="AM1011" s="235"/>
      <c r="AN1011" s="235"/>
      <c r="AO1011" s="235"/>
      <c r="AP1011" s="235"/>
      <c r="AQ1011" s="235"/>
      <c r="AR1011" s="235"/>
      <c r="AS1011" s="235"/>
      <c r="AT1011" s="235"/>
      <c r="AU1011" s="235"/>
      <c r="AV1011" s="235"/>
      <c r="AW1011" s="235"/>
      <c r="AX1011" s="235"/>
      <c r="AY1011" s="235"/>
      <c r="AZ1011" s="235"/>
      <c r="BA1011" s="235"/>
      <c r="BB1011" s="235"/>
      <c r="BC1011" s="235"/>
      <c r="BD1011" s="235"/>
      <c r="BE1011" s="235"/>
      <c r="BF1011" s="235"/>
      <c r="BG1011" s="235"/>
      <c r="BH1011" s="235"/>
      <c r="BI1011" s="235"/>
      <c r="BJ1011" s="235"/>
    </row>
    <row r="1012" spans="1:62" ht="15.75" x14ac:dyDescent="0.25">
      <c r="A1012" s="241"/>
      <c r="B1012" s="4"/>
      <c r="C1012" s="4"/>
      <c r="D1012" s="4"/>
      <c r="E1012" s="241"/>
      <c r="F1012" s="4"/>
      <c r="G1012" s="4"/>
      <c r="H1012" s="4"/>
      <c r="I1012" s="4"/>
      <c r="J1012" s="4"/>
      <c r="K1012" s="4"/>
      <c r="L1012" s="4"/>
      <c r="M1012" s="4"/>
      <c r="N1012" s="235"/>
      <c r="O1012" s="235"/>
      <c r="P1012" s="235"/>
      <c r="Q1012" s="235"/>
      <c r="R1012" s="235"/>
      <c r="S1012" s="235"/>
      <c r="T1012" s="235"/>
      <c r="U1012" s="235"/>
      <c r="V1012" s="235"/>
      <c r="W1012" s="235"/>
      <c r="X1012" s="235"/>
      <c r="Y1012" s="235"/>
      <c r="Z1012" s="235"/>
      <c r="AA1012" s="235"/>
      <c r="AB1012" s="235"/>
      <c r="AC1012" s="235"/>
      <c r="AD1012" s="235"/>
      <c r="AE1012" s="235"/>
      <c r="AF1012" s="235"/>
      <c r="AG1012" s="235"/>
      <c r="AH1012" s="235"/>
      <c r="AI1012" s="235"/>
      <c r="AJ1012" s="235"/>
      <c r="AK1012" s="235"/>
      <c r="AL1012" s="235"/>
      <c r="AM1012" s="235"/>
      <c r="AN1012" s="235"/>
      <c r="AO1012" s="235"/>
      <c r="AP1012" s="235"/>
      <c r="AQ1012" s="235"/>
      <c r="AR1012" s="235"/>
      <c r="AS1012" s="235"/>
      <c r="AT1012" s="235"/>
      <c r="AU1012" s="235"/>
      <c r="AV1012" s="235"/>
      <c r="AW1012" s="235"/>
      <c r="AX1012" s="235"/>
      <c r="AY1012" s="235"/>
      <c r="AZ1012" s="235"/>
      <c r="BA1012" s="235"/>
      <c r="BB1012" s="235"/>
      <c r="BC1012" s="235"/>
      <c r="BD1012" s="235"/>
      <c r="BE1012" s="235"/>
      <c r="BF1012" s="235"/>
      <c r="BG1012" s="235"/>
      <c r="BH1012" s="235"/>
      <c r="BI1012" s="235"/>
      <c r="BJ1012" s="235"/>
    </row>
    <row r="1013" spans="1:62" ht="15.75" x14ac:dyDescent="0.25">
      <c r="A1013" s="241"/>
      <c r="B1013" s="4"/>
      <c r="C1013" s="4"/>
      <c r="D1013" s="4"/>
      <c r="E1013" s="241"/>
      <c r="F1013" s="4"/>
      <c r="G1013" s="4"/>
      <c r="H1013" s="4"/>
      <c r="I1013" s="4"/>
      <c r="J1013" s="4"/>
      <c r="K1013" s="4"/>
      <c r="L1013" s="4"/>
      <c r="M1013" s="4"/>
      <c r="N1013" s="235"/>
      <c r="O1013" s="235"/>
      <c r="P1013" s="235"/>
      <c r="Q1013" s="235"/>
      <c r="R1013" s="235"/>
      <c r="S1013" s="235"/>
      <c r="T1013" s="235"/>
      <c r="U1013" s="235"/>
      <c r="V1013" s="235"/>
      <c r="W1013" s="235"/>
      <c r="X1013" s="235"/>
      <c r="Y1013" s="235"/>
      <c r="Z1013" s="235"/>
      <c r="AA1013" s="235"/>
      <c r="AB1013" s="235"/>
      <c r="AC1013" s="235"/>
      <c r="AD1013" s="235"/>
      <c r="AE1013" s="235"/>
      <c r="AF1013" s="235"/>
      <c r="AG1013" s="235"/>
      <c r="AH1013" s="235"/>
      <c r="AI1013" s="235"/>
      <c r="AJ1013" s="235"/>
      <c r="AK1013" s="235"/>
      <c r="AL1013" s="235"/>
      <c r="AM1013" s="235"/>
      <c r="AN1013" s="235"/>
      <c r="AO1013" s="235"/>
      <c r="AP1013" s="235"/>
      <c r="AQ1013" s="235"/>
      <c r="AR1013" s="235"/>
      <c r="AS1013" s="235"/>
      <c r="AT1013" s="235"/>
      <c r="AU1013" s="235"/>
      <c r="AV1013" s="235"/>
      <c r="AW1013" s="235"/>
      <c r="AX1013" s="235"/>
      <c r="AY1013" s="235"/>
      <c r="AZ1013" s="235"/>
      <c r="BA1013" s="235"/>
      <c r="BB1013" s="235"/>
      <c r="BC1013" s="235"/>
      <c r="BD1013" s="235"/>
      <c r="BE1013" s="235"/>
      <c r="BF1013" s="235"/>
      <c r="BG1013" s="235"/>
      <c r="BH1013" s="235"/>
      <c r="BI1013" s="235"/>
      <c r="BJ1013" s="235"/>
    </row>
    <row r="1014" spans="1:62" ht="15.75" x14ac:dyDescent="0.25">
      <c r="A1014" s="241"/>
      <c r="B1014" s="4"/>
      <c r="C1014" s="4"/>
      <c r="D1014" s="4"/>
      <c r="E1014" s="241"/>
      <c r="F1014" s="4"/>
      <c r="G1014" s="4"/>
      <c r="H1014" s="4"/>
      <c r="I1014" s="4"/>
      <c r="J1014" s="4"/>
      <c r="K1014" s="4"/>
      <c r="L1014" s="4"/>
      <c r="M1014" s="4"/>
      <c r="N1014" s="235"/>
      <c r="O1014" s="235"/>
      <c r="P1014" s="235"/>
      <c r="Q1014" s="235"/>
      <c r="R1014" s="235"/>
      <c r="S1014" s="235"/>
      <c r="T1014" s="235"/>
      <c r="U1014" s="235"/>
      <c r="V1014" s="235"/>
      <c r="W1014" s="235"/>
      <c r="X1014" s="235"/>
      <c r="Y1014" s="235"/>
      <c r="Z1014" s="235"/>
      <c r="AA1014" s="235"/>
      <c r="AB1014" s="235"/>
      <c r="AC1014" s="235"/>
      <c r="AD1014" s="235"/>
      <c r="AE1014" s="235"/>
      <c r="AF1014" s="235"/>
      <c r="AG1014" s="235"/>
      <c r="AH1014" s="235"/>
      <c r="AI1014" s="235"/>
      <c r="AJ1014" s="235"/>
      <c r="AK1014" s="235"/>
      <c r="AL1014" s="235"/>
      <c r="AM1014" s="235"/>
      <c r="AN1014" s="235"/>
      <c r="AO1014" s="235"/>
      <c r="AP1014" s="235"/>
      <c r="AQ1014" s="235"/>
      <c r="AR1014" s="235"/>
      <c r="AS1014" s="235"/>
      <c r="AT1014" s="235"/>
      <c r="AU1014" s="235"/>
      <c r="AV1014" s="235"/>
      <c r="AW1014" s="235"/>
      <c r="AX1014" s="235"/>
      <c r="AY1014" s="235"/>
      <c r="AZ1014" s="235"/>
      <c r="BA1014" s="235"/>
      <c r="BB1014" s="235"/>
      <c r="BC1014" s="235"/>
      <c r="BD1014" s="235"/>
      <c r="BE1014" s="235"/>
      <c r="BF1014" s="235"/>
      <c r="BG1014" s="235"/>
      <c r="BH1014" s="235"/>
      <c r="BI1014" s="235"/>
      <c r="BJ1014" s="235"/>
    </row>
    <row r="1015" spans="1:62" ht="15.75" x14ac:dyDescent="0.25">
      <c r="A1015" s="241"/>
      <c r="B1015" s="4"/>
      <c r="C1015" s="4"/>
      <c r="D1015" s="4"/>
      <c r="E1015" s="241"/>
      <c r="F1015" s="4"/>
      <c r="G1015" s="4"/>
      <c r="H1015" s="4"/>
      <c r="I1015" s="4"/>
      <c r="J1015" s="4"/>
      <c r="K1015" s="4"/>
      <c r="L1015" s="4"/>
      <c r="M1015" s="4"/>
      <c r="N1015" s="235"/>
      <c r="O1015" s="235"/>
      <c r="P1015" s="235"/>
      <c r="Q1015" s="235"/>
      <c r="R1015" s="235"/>
      <c r="S1015" s="235"/>
      <c r="T1015" s="235"/>
      <c r="U1015" s="235"/>
      <c r="V1015" s="235"/>
      <c r="W1015" s="235"/>
      <c r="X1015" s="235"/>
      <c r="Y1015" s="235"/>
      <c r="Z1015" s="235"/>
      <c r="AA1015" s="235"/>
      <c r="AB1015" s="235"/>
      <c r="AC1015" s="235"/>
      <c r="AD1015" s="235"/>
      <c r="AE1015" s="235"/>
      <c r="AF1015" s="235"/>
      <c r="AG1015" s="235"/>
      <c r="AH1015" s="235"/>
      <c r="AI1015" s="235"/>
      <c r="AJ1015" s="235"/>
      <c r="AK1015" s="235"/>
      <c r="AL1015" s="235"/>
      <c r="AM1015" s="235"/>
      <c r="AN1015" s="235"/>
      <c r="AO1015" s="235"/>
      <c r="AP1015" s="235"/>
      <c r="AQ1015" s="235"/>
      <c r="AR1015" s="235"/>
      <c r="AS1015" s="235"/>
      <c r="AT1015" s="235"/>
      <c r="AU1015" s="235"/>
      <c r="AV1015" s="235"/>
      <c r="AW1015" s="235"/>
      <c r="AX1015" s="235"/>
      <c r="AY1015" s="235"/>
      <c r="AZ1015" s="235"/>
      <c r="BA1015" s="235"/>
      <c r="BB1015" s="235"/>
      <c r="BC1015" s="235"/>
      <c r="BD1015" s="235"/>
      <c r="BE1015" s="235"/>
      <c r="BF1015" s="235"/>
      <c r="BG1015" s="235"/>
      <c r="BH1015" s="235"/>
      <c r="BI1015" s="235"/>
      <c r="BJ1015" s="235"/>
    </row>
    <row r="1016" spans="1:62" ht="15.75" x14ac:dyDescent="0.25">
      <c r="A1016" s="241"/>
      <c r="B1016" s="4"/>
      <c r="C1016" s="4"/>
      <c r="D1016" s="4"/>
      <c r="E1016" s="241"/>
      <c r="F1016" s="4"/>
      <c r="G1016" s="4"/>
      <c r="H1016" s="4"/>
      <c r="I1016" s="4"/>
      <c r="J1016" s="4"/>
      <c r="K1016" s="4"/>
      <c r="L1016" s="4"/>
      <c r="M1016" s="4"/>
      <c r="N1016" s="235"/>
      <c r="O1016" s="235"/>
      <c r="P1016" s="235"/>
      <c r="Q1016" s="235"/>
      <c r="R1016" s="235"/>
      <c r="S1016" s="235"/>
      <c r="T1016" s="235"/>
      <c r="U1016" s="235"/>
      <c r="V1016" s="235"/>
      <c r="W1016" s="235"/>
      <c r="X1016" s="235"/>
      <c r="Y1016" s="235"/>
      <c r="Z1016" s="235"/>
      <c r="AA1016" s="235"/>
      <c r="AB1016" s="235"/>
      <c r="AC1016" s="235"/>
      <c r="AD1016" s="235"/>
      <c r="AE1016" s="235"/>
      <c r="AF1016" s="235"/>
      <c r="AG1016" s="235"/>
      <c r="AH1016" s="235"/>
      <c r="AI1016" s="235"/>
      <c r="AJ1016" s="235"/>
      <c r="AK1016" s="235"/>
      <c r="AL1016" s="235"/>
      <c r="AM1016" s="235"/>
      <c r="AN1016" s="235"/>
      <c r="AO1016" s="235"/>
      <c r="AP1016" s="235"/>
      <c r="AQ1016" s="235"/>
      <c r="AR1016" s="235"/>
      <c r="AS1016" s="235"/>
      <c r="AT1016" s="235"/>
      <c r="AU1016" s="235"/>
      <c r="AV1016" s="235"/>
      <c r="AW1016" s="235"/>
      <c r="AX1016" s="235"/>
      <c r="AY1016" s="235"/>
      <c r="AZ1016" s="235"/>
      <c r="BA1016" s="235"/>
      <c r="BB1016" s="235"/>
      <c r="BC1016" s="235"/>
      <c r="BD1016" s="235"/>
      <c r="BE1016" s="235"/>
      <c r="BF1016" s="235"/>
      <c r="BG1016" s="235"/>
      <c r="BH1016" s="235"/>
      <c r="BI1016" s="235"/>
      <c r="BJ1016" s="235"/>
    </row>
    <row r="1017" spans="1:62" ht="15.75" x14ac:dyDescent="0.25">
      <c r="A1017" s="241"/>
      <c r="B1017" s="4"/>
      <c r="C1017" s="4"/>
      <c r="D1017" s="4"/>
      <c r="E1017" s="241"/>
      <c r="F1017" s="4"/>
      <c r="G1017" s="4"/>
      <c r="H1017" s="4"/>
      <c r="I1017" s="4"/>
      <c r="J1017" s="4"/>
      <c r="K1017" s="4"/>
      <c r="L1017" s="4"/>
      <c r="M1017" s="4"/>
      <c r="N1017" s="235"/>
      <c r="O1017" s="235"/>
      <c r="P1017" s="235"/>
      <c r="Q1017" s="235"/>
      <c r="R1017" s="235"/>
      <c r="S1017" s="235"/>
      <c r="T1017" s="235"/>
      <c r="U1017" s="235"/>
      <c r="V1017" s="235"/>
      <c r="W1017" s="235"/>
      <c r="X1017" s="235"/>
      <c r="Y1017" s="235"/>
      <c r="Z1017" s="235"/>
      <c r="AA1017" s="235"/>
      <c r="AB1017" s="235"/>
      <c r="AC1017" s="235"/>
      <c r="AD1017" s="235"/>
      <c r="AE1017" s="235"/>
      <c r="AF1017" s="235"/>
      <c r="AG1017" s="235"/>
      <c r="AH1017" s="235"/>
      <c r="AI1017" s="235"/>
      <c r="AJ1017" s="235"/>
      <c r="AK1017" s="235"/>
      <c r="AL1017" s="235"/>
      <c r="AM1017" s="235"/>
      <c r="AN1017" s="235"/>
      <c r="AO1017" s="235"/>
      <c r="AP1017" s="235"/>
      <c r="AQ1017" s="235"/>
      <c r="AR1017" s="235"/>
      <c r="AS1017" s="235"/>
      <c r="AT1017" s="235"/>
      <c r="AU1017" s="235"/>
      <c r="AV1017" s="235"/>
      <c r="AW1017" s="235"/>
      <c r="AX1017" s="235"/>
      <c r="AY1017" s="235"/>
      <c r="AZ1017" s="235"/>
      <c r="BA1017" s="235"/>
      <c r="BB1017" s="235"/>
      <c r="BC1017" s="235"/>
      <c r="BD1017" s="235"/>
      <c r="BE1017" s="235"/>
      <c r="BF1017" s="235"/>
      <c r="BG1017" s="235"/>
      <c r="BH1017" s="235"/>
      <c r="BI1017" s="235"/>
      <c r="BJ1017" s="235"/>
    </row>
    <row r="1018" spans="1:62" ht="15.75" x14ac:dyDescent="0.25">
      <c r="A1018" s="241"/>
      <c r="B1018" s="4"/>
      <c r="C1018" s="4"/>
      <c r="D1018" s="4"/>
      <c r="E1018" s="241"/>
      <c r="F1018" s="4"/>
      <c r="G1018" s="4"/>
      <c r="H1018" s="4"/>
      <c r="I1018" s="4"/>
      <c r="J1018" s="4"/>
      <c r="K1018" s="4"/>
      <c r="L1018" s="4"/>
      <c r="M1018" s="4"/>
      <c r="N1018" s="235"/>
      <c r="O1018" s="235"/>
      <c r="P1018" s="235"/>
      <c r="Q1018" s="235"/>
      <c r="R1018" s="235"/>
      <c r="S1018" s="235"/>
      <c r="T1018" s="235"/>
      <c r="U1018" s="235"/>
      <c r="V1018" s="235"/>
      <c r="W1018" s="235"/>
      <c r="X1018" s="235"/>
      <c r="Y1018" s="235"/>
      <c r="Z1018" s="235"/>
      <c r="AA1018" s="235"/>
      <c r="AB1018" s="235"/>
      <c r="AC1018" s="235"/>
      <c r="AD1018" s="235"/>
      <c r="AE1018" s="235"/>
      <c r="AF1018" s="235"/>
      <c r="AG1018" s="235"/>
      <c r="AH1018" s="235"/>
      <c r="AI1018" s="235"/>
      <c r="AJ1018" s="235"/>
      <c r="AK1018" s="235"/>
      <c r="AL1018" s="235"/>
      <c r="AM1018" s="235"/>
      <c r="AN1018" s="235"/>
      <c r="AO1018" s="235"/>
      <c r="AP1018" s="235"/>
      <c r="AQ1018" s="235"/>
      <c r="AR1018" s="235"/>
      <c r="AS1018" s="235"/>
      <c r="AT1018" s="235"/>
      <c r="AU1018" s="235"/>
      <c r="AV1018" s="235"/>
      <c r="AW1018" s="235"/>
      <c r="AX1018" s="235"/>
      <c r="AY1018" s="235"/>
      <c r="AZ1018" s="235"/>
      <c r="BA1018" s="235"/>
      <c r="BB1018" s="235"/>
      <c r="BC1018" s="235"/>
      <c r="BD1018" s="235"/>
      <c r="BE1018" s="235"/>
      <c r="BF1018" s="235"/>
      <c r="BG1018" s="235"/>
      <c r="BH1018" s="235"/>
      <c r="BI1018" s="235"/>
      <c r="BJ1018" s="235"/>
    </row>
    <row r="1019" spans="1:62" ht="15.75" x14ac:dyDescent="0.25">
      <c r="A1019" s="241"/>
      <c r="B1019" s="4"/>
      <c r="C1019" s="4"/>
      <c r="D1019" s="4"/>
      <c r="E1019" s="241"/>
      <c r="F1019" s="4"/>
      <c r="G1019" s="4"/>
      <c r="H1019" s="4"/>
      <c r="I1019" s="4"/>
      <c r="J1019" s="4"/>
      <c r="K1019" s="4"/>
      <c r="L1019" s="4"/>
      <c r="M1019" s="4"/>
      <c r="N1019" s="235"/>
      <c r="O1019" s="235"/>
      <c r="P1019" s="235"/>
      <c r="Q1019" s="235"/>
      <c r="R1019" s="235"/>
      <c r="S1019" s="235"/>
      <c r="T1019" s="235"/>
      <c r="U1019" s="235"/>
      <c r="V1019" s="235"/>
      <c r="W1019" s="235"/>
      <c r="X1019" s="235"/>
      <c r="Y1019" s="235"/>
      <c r="Z1019" s="235"/>
      <c r="AA1019" s="235"/>
      <c r="AB1019" s="235"/>
      <c r="AC1019" s="235"/>
      <c r="AD1019" s="235"/>
      <c r="AE1019" s="235"/>
      <c r="AF1019" s="235"/>
      <c r="AG1019" s="235"/>
      <c r="AH1019" s="235"/>
      <c r="AI1019" s="235"/>
      <c r="AJ1019" s="235"/>
      <c r="AK1019" s="235"/>
      <c r="AL1019" s="235"/>
      <c r="AM1019" s="235"/>
      <c r="AN1019" s="235"/>
      <c r="AO1019" s="235"/>
      <c r="AP1019" s="235"/>
      <c r="AQ1019" s="235"/>
      <c r="AR1019" s="235"/>
      <c r="AS1019" s="235"/>
      <c r="AT1019" s="235"/>
      <c r="AU1019" s="235"/>
      <c r="AV1019" s="235"/>
      <c r="AW1019" s="235"/>
      <c r="AX1019" s="235"/>
      <c r="AY1019" s="235"/>
      <c r="AZ1019" s="235"/>
      <c r="BA1019" s="235"/>
      <c r="BB1019" s="235"/>
      <c r="BC1019" s="235"/>
      <c r="BD1019" s="235"/>
      <c r="BE1019" s="235"/>
      <c r="BF1019" s="235"/>
      <c r="BG1019" s="235"/>
      <c r="BH1019" s="235"/>
      <c r="BI1019" s="235"/>
      <c r="BJ1019" s="235"/>
    </row>
    <row r="1020" spans="1:62" ht="15.75" x14ac:dyDescent="0.25">
      <c r="A1020" s="241"/>
      <c r="B1020" s="4"/>
      <c r="C1020" s="4"/>
      <c r="D1020" s="4"/>
      <c r="E1020" s="241"/>
      <c r="F1020" s="4"/>
      <c r="G1020" s="4"/>
      <c r="H1020" s="4"/>
      <c r="I1020" s="4"/>
      <c r="J1020" s="4"/>
      <c r="K1020" s="4"/>
      <c r="L1020" s="4"/>
      <c r="M1020" s="4"/>
      <c r="N1020" s="235"/>
      <c r="O1020" s="235"/>
      <c r="P1020" s="235"/>
      <c r="Q1020" s="235"/>
      <c r="R1020" s="235"/>
      <c r="S1020" s="235"/>
      <c r="T1020" s="235"/>
      <c r="U1020" s="235"/>
      <c r="V1020" s="235"/>
      <c r="W1020" s="235"/>
      <c r="X1020" s="235"/>
      <c r="Y1020" s="235"/>
      <c r="Z1020" s="235"/>
      <c r="AA1020" s="235"/>
      <c r="AB1020" s="235"/>
      <c r="AC1020" s="235"/>
      <c r="AD1020" s="235"/>
      <c r="AE1020" s="235"/>
      <c r="AF1020" s="235"/>
      <c r="AG1020" s="235"/>
      <c r="AH1020" s="235"/>
      <c r="AI1020" s="235"/>
      <c r="AJ1020" s="235"/>
      <c r="AK1020" s="235"/>
      <c r="AL1020" s="235"/>
      <c r="AM1020" s="235"/>
      <c r="AN1020" s="235"/>
      <c r="AO1020" s="235"/>
      <c r="AP1020" s="235"/>
      <c r="AQ1020" s="235"/>
      <c r="AR1020" s="235"/>
      <c r="AS1020" s="235"/>
      <c r="AT1020" s="235"/>
      <c r="AU1020" s="235"/>
      <c r="AV1020" s="235"/>
      <c r="AW1020" s="235"/>
      <c r="AX1020" s="235"/>
      <c r="AY1020" s="235"/>
      <c r="AZ1020" s="235"/>
      <c r="BA1020" s="235"/>
      <c r="BB1020" s="235"/>
      <c r="BC1020" s="235"/>
      <c r="BD1020" s="235"/>
      <c r="BE1020" s="235"/>
      <c r="BF1020" s="235"/>
      <c r="BG1020" s="235"/>
      <c r="BH1020" s="235"/>
      <c r="BI1020" s="235"/>
      <c r="BJ1020" s="235"/>
    </row>
    <row r="1021" spans="1:62" ht="15.75" x14ac:dyDescent="0.25">
      <c r="A1021" s="241"/>
      <c r="B1021" s="4"/>
      <c r="C1021" s="4"/>
      <c r="D1021" s="4"/>
      <c r="E1021" s="241"/>
      <c r="F1021" s="4"/>
      <c r="G1021" s="4"/>
      <c r="H1021" s="4"/>
      <c r="I1021" s="4"/>
      <c r="J1021" s="4"/>
      <c r="K1021" s="4"/>
      <c r="L1021" s="4"/>
      <c r="M1021" s="4"/>
      <c r="N1021" s="235"/>
      <c r="O1021" s="235"/>
      <c r="P1021" s="235"/>
      <c r="Q1021" s="235"/>
      <c r="R1021" s="235"/>
      <c r="S1021" s="235"/>
      <c r="T1021" s="235"/>
      <c r="U1021" s="235"/>
      <c r="V1021" s="235"/>
      <c r="W1021" s="235"/>
      <c r="X1021" s="235"/>
      <c r="Y1021" s="235"/>
      <c r="Z1021" s="235"/>
      <c r="AA1021" s="235"/>
      <c r="AB1021" s="235"/>
      <c r="AC1021" s="235"/>
      <c r="AD1021" s="235"/>
      <c r="AE1021" s="235"/>
      <c r="AF1021" s="235"/>
      <c r="AG1021" s="235"/>
      <c r="AH1021" s="235"/>
      <c r="AI1021" s="235"/>
      <c r="AJ1021" s="235"/>
      <c r="AK1021" s="235"/>
      <c r="AL1021" s="235"/>
      <c r="AM1021" s="235"/>
      <c r="AN1021" s="235"/>
      <c r="AO1021" s="235"/>
      <c r="AP1021" s="235"/>
      <c r="AQ1021" s="235"/>
      <c r="AR1021" s="235"/>
      <c r="AS1021" s="235"/>
      <c r="AT1021" s="235"/>
      <c r="AU1021" s="235"/>
      <c r="AV1021" s="235"/>
      <c r="AW1021" s="235"/>
      <c r="AX1021" s="235"/>
      <c r="AY1021" s="235"/>
      <c r="AZ1021" s="235"/>
      <c r="BA1021" s="235"/>
      <c r="BB1021" s="235"/>
      <c r="BC1021" s="235"/>
      <c r="BD1021" s="235"/>
      <c r="BE1021" s="235"/>
      <c r="BF1021" s="235"/>
      <c r="BG1021" s="235"/>
      <c r="BH1021" s="235"/>
      <c r="BI1021" s="235"/>
      <c r="BJ1021" s="235"/>
    </row>
    <row r="1022" spans="1:62" ht="15.75" x14ac:dyDescent="0.25">
      <c r="A1022" s="241"/>
      <c r="B1022" s="4"/>
      <c r="C1022" s="4"/>
      <c r="D1022" s="4"/>
      <c r="E1022" s="241"/>
      <c r="F1022" s="4"/>
      <c r="G1022" s="4"/>
      <c r="H1022" s="4"/>
      <c r="I1022" s="4"/>
      <c r="J1022" s="4"/>
      <c r="K1022" s="4"/>
      <c r="L1022" s="4"/>
      <c r="M1022" s="4"/>
      <c r="N1022" s="235"/>
      <c r="O1022" s="235"/>
      <c r="P1022" s="235"/>
      <c r="Q1022" s="235"/>
      <c r="R1022" s="235"/>
      <c r="S1022" s="235"/>
      <c r="T1022" s="235"/>
      <c r="U1022" s="235"/>
      <c r="V1022" s="235"/>
      <c r="W1022" s="235"/>
      <c r="X1022" s="235"/>
      <c r="Y1022" s="235"/>
      <c r="Z1022" s="235"/>
      <c r="AA1022" s="235"/>
      <c r="AB1022" s="235"/>
      <c r="AC1022" s="235"/>
      <c r="AD1022" s="235"/>
      <c r="AE1022" s="235"/>
      <c r="AF1022" s="235"/>
      <c r="AG1022" s="235"/>
      <c r="AH1022" s="235"/>
      <c r="AI1022" s="235"/>
      <c r="AJ1022" s="235"/>
      <c r="AK1022" s="235"/>
      <c r="AL1022" s="235"/>
      <c r="AM1022" s="235"/>
      <c r="AN1022" s="235"/>
      <c r="AO1022" s="235"/>
      <c r="AP1022" s="235"/>
      <c r="AQ1022" s="235"/>
      <c r="AR1022" s="235"/>
      <c r="AS1022" s="235"/>
      <c r="AT1022" s="235"/>
      <c r="AU1022" s="235"/>
      <c r="AV1022" s="235"/>
      <c r="AW1022" s="235"/>
      <c r="AX1022" s="235"/>
      <c r="AY1022" s="235"/>
      <c r="AZ1022" s="235"/>
      <c r="BA1022" s="235"/>
      <c r="BB1022" s="235"/>
      <c r="BC1022" s="235"/>
      <c r="BD1022" s="235"/>
      <c r="BE1022" s="235"/>
      <c r="BF1022" s="235"/>
      <c r="BG1022" s="235"/>
      <c r="BH1022" s="235"/>
      <c r="BI1022" s="235"/>
      <c r="BJ1022" s="235"/>
    </row>
    <row r="1023" spans="1:62" ht="15.75" x14ac:dyDescent="0.25">
      <c r="A1023" s="241"/>
      <c r="B1023" s="4"/>
      <c r="C1023" s="4"/>
      <c r="D1023" s="4"/>
      <c r="E1023" s="241"/>
      <c r="F1023" s="4"/>
      <c r="G1023" s="4"/>
      <c r="H1023" s="4"/>
      <c r="I1023" s="4"/>
      <c r="J1023" s="4"/>
      <c r="K1023" s="4"/>
      <c r="L1023" s="4"/>
      <c r="M1023" s="4"/>
      <c r="N1023" s="235"/>
      <c r="O1023" s="235"/>
      <c r="P1023" s="235"/>
      <c r="Q1023" s="235"/>
      <c r="R1023" s="235"/>
      <c r="S1023" s="235"/>
      <c r="T1023" s="235"/>
      <c r="U1023" s="235"/>
      <c r="V1023" s="235"/>
      <c r="W1023" s="235"/>
      <c r="X1023" s="235"/>
      <c r="Y1023" s="235"/>
      <c r="Z1023" s="235"/>
      <c r="AA1023" s="235"/>
      <c r="AB1023" s="235"/>
      <c r="AC1023" s="235"/>
      <c r="AD1023" s="235"/>
      <c r="AE1023" s="235"/>
      <c r="AF1023" s="235"/>
      <c r="AG1023" s="235"/>
      <c r="AH1023" s="235"/>
      <c r="AI1023" s="235"/>
      <c r="AJ1023" s="235"/>
      <c r="AK1023" s="235"/>
      <c r="AL1023" s="235"/>
      <c r="AM1023" s="235"/>
      <c r="AN1023" s="235"/>
      <c r="AO1023" s="235"/>
      <c r="AP1023" s="235"/>
      <c r="AQ1023" s="235"/>
      <c r="AR1023" s="235"/>
      <c r="AS1023" s="235"/>
      <c r="AT1023" s="235"/>
      <c r="AU1023" s="235"/>
      <c r="AV1023" s="235"/>
      <c r="AW1023" s="235"/>
      <c r="AX1023" s="235"/>
      <c r="AY1023" s="235"/>
      <c r="AZ1023" s="235"/>
      <c r="BA1023" s="235"/>
      <c r="BB1023" s="235"/>
      <c r="BC1023" s="235"/>
      <c r="BD1023" s="235"/>
      <c r="BE1023" s="235"/>
      <c r="BF1023" s="235"/>
      <c r="BG1023" s="235"/>
      <c r="BH1023" s="235"/>
      <c r="BI1023" s="235"/>
      <c r="BJ1023" s="235"/>
    </row>
    <row r="1024" spans="1:62" ht="15.75" x14ac:dyDescent="0.25">
      <c r="A1024" s="241"/>
      <c r="B1024" s="4"/>
      <c r="C1024" s="4"/>
      <c r="D1024" s="4"/>
      <c r="E1024" s="241"/>
      <c r="F1024" s="4"/>
      <c r="G1024" s="4"/>
      <c r="H1024" s="4"/>
      <c r="I1024" s="4"/>
      <c r="J1024" s="4"/>
      <c r="K1024" s="4"/>
      <c r="L1024" s="4"/>
      <c r="M1024" s="4"/>
      <c r="N1024" s="235"/>
      <c r="O1024" s="235"/>
      <c r="P1024" s="235"/>
      <c r="Q1024" s="235"/>
      <c r="R1024" s="235"/>
      <c r="S1024" s="235"/>
      <c r="T1024" s="235"/>
      <c r="U1024" s="235"/>
      <c r="V1024" s="235"/>
      <c r="W1024" s="235"/>
      <c r="X1024" s="235"/>
      <c r="Y1024" s="235"/>
      <c r="Z1024" s="235"/>
      <c r="AA1024" s="235"/>
      <c r="AB1024" s="235"/>
      <c r="AC1024" s="235"/>
      <c r="AD1024" s="235"/>
      <c r="AE1024" s="235"/>
      <c r="AF1024" s="235"/>
      <c r="AG1024" s="235"/>
      <c r="AH1024" s="235"/>
      <c r="AI1024" s="235"/>
      <c r="AJ1024" s="235"/>
      <c r="AK1024" s="235"/>
      <c r="AL1024" s="235"/>
      <c r="AM1024" s="235"/>
      <c r="AN1024" s="235"/>
      <c r="AO1024" s="235"/>
      <c r="AP1024" s="235"/>
      <c r="AQ1024" s="235"/>
      <c r="AR1024" s="235"/>
      <c r="AS1024" s="235"/>
      <c r="AT1024" s="235"/>
      <c r="AU1024" s="235"/>
      <c r="AV1024" s="235"/>
      <c r="AW1024" s="235"/>
      <c r="AX1024" s="235"/>
      <c r="AY1024" s="235"/>
      <c r="AZ1024" s="235"/>
      <c r="BA1024" s="235"/>
      <c r="BB1024" s="235"/>
      <c r="BC1024" s="235"/>
      <c r="BD1024" s="235"/>
      <c r="BE1024" s="235"/>
      <c r="BF1024" s="235"/>
      <c r="BG1024" s="235"/>
      <c r="BH1024" s="235"/>
      <c r="BI1024" s="235"/>
      <c r="BJ1024" s="235"/>
    </row>
    <row r="1025" spans="1:62" ht="15.75" x14ac:dyDescent="0.25">
      <c r="A1025" s="241"/>
      <c r="B1025" s="4"/>
      <c r="C1025" s="4"/>
      <c r="D1025" s="4"/>
      <c r="E1025" s="241"/>
      <c r="F1025" s="4"/>
      <c r="G1025" s="4"/>
      <c r="H1025" s="4"/>
      <c r="I1025" s="4"/>
      <c r="J1025" s="4"/>
      <c r="K1025" s="4"/>
      <c r="L1025" s="4"/>
      <c r="M1025" s="4"/>
      <c r="N1025" s="235"/>
      <c r="O1025" s="235"/>
      <c r="P1025" s="235"/>
      <c r="Q1025" s="235"/>
      <c r="R1025" s="235"/>
      <c r="S1025" s="235"/>
      <c r="T1025" s="235"/>
      <c r="U1025" s="235"/>
      <c r="V1025" s="235"/>
      <c r="W1025" s="235"/>
      <c r="X1025" s="235"/>
      <c r="Y1025" s="235"/>
      <c r="Z1025" s="235"/>
      <c r="AA1025" s="235"/>
      <c r="AB1025" s="235"/>
      <c r="AC1025" s="235"/>
      <c r="AD1025" s="235"/>
      <c r="AE1025" s="235"/>
      <c r="AF1025" s="235"/>
      <c r="AG1025" s="235"/>
      <c r="AH1025" s="235"/>
      <c r="AI1025" s="235"/>
      <c r="AJ1025" s="235"/>
      <c r="AK1025" s="235"/>
      <c r="AL1025" s="235"/>
      <c r="AM1025" s="235"/>
      <c r="AN1025" s="235"/>
      <c r="AO1025" s="235"/>
      <c r="AP1025" s="235"/>
      <c r="AQ1025" s="235"/>
      <c r="AR1025" s="235"/>
      <c r="AS1025" s="235"/>
      <c r="AT1025" s="235"/>
      <c r="AU1025" s="235"/>
      <c r="AV1025" s="235"/>
      <c r="AW1025" s="235"/>
      <c r="AX1025" s="235"/>
      <c r="AY1025" s="235"/>
      <c r="AZ1025" s="235"/>
      <c r="BA1025" s="235"/>
      <c r="BB1025" s="235"/>
      <c r="BC1025" s="235"/>
      <c r="BD1025" s="235"/>
      <c r="BE1025" s="235"/>
      <c r="BF1025" s="235"/>
      <c r="BG1025" s="235"/>
      <c r="BH1025" s="235"/>
      <c r="BI1025" s="235"/>
      <c r="BJ1025" s="235"/>
    </row>
    <row r="1026" spans="1:62" ht="15.75" x14ac:dyDescent="0.25">
      <c r="A1026" s="241"/>
      <c r="B1026" s="4"/>
      <c r="C1026" s="4"/>
      <c r="D1026" s="4"/>
      <c r="E1026" s="241"/>
      <c r="F1026" s="4"/>
      <c r="G1026" s="4"/>
      <c r="H1026" s="4"/>
      <c r="I1026" s="4"/>
      <c r="J1026" s="4"/>
      <c r="K1026" s="4"/>
      <c r="L1026" s="4"/>
      <c r="M1026" s="4"/>
      <c r="N1026" s="235"/>
      <c r="O1026" s="235"/>
      <c r="P1026" s="235"/>
      <c r="Q1026" s="235"/>
      <c r="R1026" s="235"/>
      <c r="S1026" s="235"/>
      <c r="T1026" s="235"/>
      <c r="U1026" s="235"/>
      <c r="V1026" s="235"/>
      <c r="W1026" s="235"/>
      <c r="X1026" s="235"/>
      <c r="Y1026" s="235"/>
      <c r="Z1026" s="235"/>
      <c r="AA1026" s="235"/>
      <c r="AB1026" s="235"/>
      <c r="AC1026" s="235"/>
      <c r="AD1026" s="235"/>
      <c r="AE1026" s="235"/>
      <c r="AF1026" s="235"/>
      <c r="AG1026" s="235"/>
      <c r="AH1026" s="235"/>
      <c r="AI1026" s="235"/>
      <c r="AJ1026" s="235"/>
      <c r="AK1026" s="235"/>
      <c r="AL1026" s="235"/>
      <c r="AM1026" s="235"/>
      <c r="AN1026" s="235"/>
      <c r="AO1026" s="235"/>
      <c r="AP1026" s="235"/>
      <c r="AQ1026" s="235"/>
      <c r="AR1026" s="235"/>
      <c r="AS1026" s="235"/>
      <c r="AT1026" s="235"/>
      <c r="AU1026" s="235"/>
      <c r="AV1026" s="235"/>
      <c r="AW1026" s="235"/>
      <c r="AX1026" s="235"/>
      <c r="AY1026" s="235"/>
      <c r="AZ1026" s="235"/>
      <c r="BA1026" s="235"/>
      <c r="BB1026" s="235"/>
      <c r="BC1026" s="235"/>
      <c r="BD1026" s="235"/>
      <c r="BE1026" s="235"/>
      <c r="BF1026" s="235"/>
      <c r="BG1026" s="235"/>
      <c r="BH1026" s="235"/>
      <c r="BI1026" s="235"/>
      <c r="BJ1026" s="235"/>
    </row>
    <row r="1027" spans="1:62" ht="15.75" x14ac:dyDescent="0.25">
      <c r="A1027" s="241"/>
      <c r="B1027" s="4"/>
      <c r="C1027" s="4"/>
      <c r="D1027" s="4"/>
      <c r="E1027" s="241"/>
      <c r="F1027" s="4"/>
      <c r="G1027" s="4"/>
      <c r="H1027" s="4"/>
      <c r="I1027" s="4"/>
      <c r="J1027" s="4"/>
      <c r="K1027" s="4"/>
      <c r="L1027" s="4"/>
      <c r="M1027" s="4"/>
      <c r="N1027" s="235"/>
      <c r="O1027" s="235"/>
      <c r="P1027" s="235"/>
      <c r="Q1027" s="235"/>
      <c r="R1027" s="235"/>
      <c r="S1027" s="235"/>
      <c r="T1027" s="235"/>
      <c r="U1027" s="235"/>
      <c r="V1027" s="235"/>
      <c r="W1027" s="235"/>
      <c r="X1027" s="235"/>
      <c r="Y1027" s="235"/>
      <c r="Z1027" s="235"/>
      <c r="AA1027" s="235"/>
      <c r="AB1027" s="235"/>
      <c r="AC1027" s="235"/>
      <c r="AD1027" s="235"/>
      <c r="AE1027" s="235"/>
      <c r="AF1027" s="235"/>
      <c r="AG1027" s="235"/>
      <c r="AH1027" s="235"/>
      <c r="AI1027" s="235"/>
      <c r="AJ1027" s="235"/>
      <c r="AK1027" s="235"/>
      <c r="AL1027" s="235"/>
      <c r="AM1027" s="235"/>
      <c r="AN1027" s="235"/>
      <c r="AO1027" s="235"/>
      <c r="AP1027" s="235"/>
      <c r="AQ1027" s="235"/>
      <c r="AR1027" s="235"/>
      <c r="AS1027" s="235"/>
      <c r="AT1027" s="235"/>
      <c r="AU1027" s="235"/>
      <c r="AV1027" s="235"/>
      <c r="AW1027" s="235"/>
      <c r="AX1027" s="235"/>
      <c r="AY1027" s="235"/>
      <c r="AZ1027" s="235"/>
      <c r="BA1027" s="235"/>
      <c r="BB1027" s="235"/>
      <c r="BC1027" s="235"/>
      <c r="BD1027" s="235"/>
      <c r="BE1027" s="235"/>
      <c r="BF1027" s="235"/>
      <c r="BG1027" s="235"/>
      <c r="BH1027" s="235"/>
      <c r="BI1027" s="235"/>
      <c r="BJ1027" s="235"/>
    </row>
    <row r="1028" spans="1:62" ht="15.75" x14ac:dyDescent="0.25">
      <c r="A1028" s="241"/>
      <c r="B1028" s="4"/>
      <c r="C1028" s="4"/>
      <c r="D1028" s="4"/>
      <c r="E1028" s="241"/>
      <c r="F1028" s="4"/>
      <c r="G1028" s="4"/>
      <c r="H1028" s="4"/>
      <c r="I1028" s="4"/>
      <c r="J1028" s="4"/>
      <c r="K1028" s="4"/>
      <c r="L1028" s="4"/>
      <c r="M1028" s="4"/>
      <c r="N1028" s="235"/>
      <c r="O1028" s="235"/>
      <c r="P1028" s="235"/>
      <c r="Q1028" s="235"/>
      <c r="R1028" s="235"/>
      <c r="S1028" s="235"/>
      <c r="T1028" s="235"/>
      <c r="U1028" s="235"/>
      <c r="V1028" s="235"/>
      <c r="W1028" s="235"/>
      <c r="X1028" s="235"/>
      <c r="Y1028" s="235"/>
      <c r="Z1028" s="235"/>
      <c r="AA1028" s="235"/>
      <c r="AB1028" s="235"/>
      <c r="AC1028" s="235"/>
      <c r="AD1028" s="235"/>
      <c r="AE1028" s="235"/>
      <c r="AF1028" s="235"/>
      <c r="AG1028" s="235"/>
      <c r="AH1028" s="235"/>
      <c r="AI1028" s="235"/>
      <c r="AJ1028" s="235"/>
      <c r="AK1028" s="235"/>
      <c r="AL1028" s="235"/>
      <c r="AM1028" s="235"/>
      <c r="AN1028" s="235"/>
      <c r="AO1028" s="235"/>
      <c r="AP1028" s="235"/>
      <c r="AQ1028" s="235"/>
      <c r="AR1028" s="235"/>
      <c r="AS1028" s="235"/>
      <c r="AT1028" s="235"/>
      <c r="AU1028" s="235"/>
      <c r="AV1028" s="235"/>
      <c r="AW1028" s="235"/>
      <c r="AX1028" s="235"/>
      <c r="AY1028" s="235"/>
      <c r="AZ1028" s="235"/>
      <c r="BA1028" s="235"/>
      <c r="BB1028" s="235"/>
      <c r="BC1028" s="235"/>
      <c r="BD1028" s="235"/>
      <c r="BE1028" s="235"/>
      <c r="BF1028" s="235"/>
      <c r="BG1028" s="235"/>
      <c r="BH1028" s="235"/>
      <c r="BI1028" s="235"/>
      <c r="BJ1028" s="235"/>
    </row>
    <row r="1029" spans="1:62" ht="15.75" x14ac:dyDescent="0.25">
      <c r="A1029" s="241"/>
      <c r="B1029" s="4"/>
      <c r="C1029" s="4"/>
      <c r="D1029" s="4"/>
      <c r="E1029" s="241"/>
      <c r="F1029" s="4"/>
      <c r="G1029" s="4"/>
      <c r="H1029" s="4"/>
      <c r="I1029" s="4"/>
      <c r="J1029" s="4"/>
      <c r="K1029" s="4"/>
      <c r="L1029" s="4"/>
      <c r="M1029" s="4"/>
      <c r="N1029" s="235"/>
      <c r="O1029" s="235"/>
      <c r="P1029" s="235"/>
      <c r="Q1029" s="235"/>
      <c r="R1029" s="235"/>
      <c r="S1029" s="235"/>
      <c r="T1029" s="235"/>
      <c r="U1029" s="235"/>
      <c r="V1029" s="235"/>
      <c r="W1029" s="235"/>
      <c r="X1029" s="235"/>
      <c r="Y1029" s="235"/>
      <c r="Z1029" s="235"/>
      <c r="AA1029" s="235"/>
      <c r="AB1029" s="235"/>
      <c r="AC1029" s="235"/>
      <c r="AD1029" s="235"/>
      <c r="AE1029" s="235"/>
      <c r="AF1029" s="235"/>
      <c r="AG1029" s="235"/>
      <c r="AH1029" s="235"/>
      <c r="AI1029" s="235"/>
      <c r="AJ1029" s="235"/>
      <c r="AK1029" s="235"/>
      <c r="AL1029" s="235"/>
      <c r="AM1029" s="235"/>
      <c r="AN1029" s="235"/>
      <c r="AO1029" s="235"/>
      <c r="AP1029" s="235"/>
      <c r="AQ1029" s="235"/>
      <c r="AR1029" s="235"/>
      <c r="AS1029" s="235"/>
      <c r="AT1029" s="235"/>
      <c r="AU1029" s="235"/>
      <c r="AV1029" s="235"/>
      <c r="AW1029" s="235"/>
      <c r="AX1029" s="235"/>
      <c r="AY1029" s="235"/>
      <c r="AZ1029" s="235"/>
      <c r="BA1029" s="235"/>
      <c r="BB1029" s="235"/>
      <c r="BC1029" s="235"/>
      <c r="BD1029" s="235"/>
      <c r="BE1029" s="235"/>
      <c r="BF1029" s="235"/>
      <c r="BG1029" s="235"/>
      <c r="BH1029" s="235"/>
      <c r="BI1029" s="235"/>
      <c r="BJ1029" s="235"/>
    </row>
    <row r="1030" spans="1:62" ht="15.75" x14ac:dyDescent="0.25">
      <c r="A1030" s="241"/>
      <c r="B1030" s="4"/>
      <c r="C1030" s="4"/>
      <c r="D1030" s="4"/>
      <c r="E1030" s="241"/>
      <c r="F1030" s="4"/>
      <c r="G1030" s="4"/>
      <c r="H1030" s="4"/>
      <c r="I1030" s="4"/>
      <c r="J1030" s="4"/>
      <c r="K1030" s="4"/>
      <c r="L1030" s="4"/>
      <c r="M1030" s="4"/>
      <c r="N1030" s="235"/>
      <c r="O1030" s="235"/>
      <c r="P1030" s="235"/>
      <c r="Q1030" s="235"/>
      <c r="R1030" s="235"/>
      <c r="S1030" s="235"/>
      <c r="T1030" s="235"/>
      <c r="U1030" s="235"/>
      <c r="V1030" s="235"/>
      <c r="W1030" s="235"/>
      <c r="X1030" s="235"/>
      <c r="Y1030" s="235"/>
      <c r="Z1030" s="235"/>
      <c r="AA1030" s="235"/>
      <c r="AB1030" s="235"/>
      <c r="AC1030" s="235"/>
      <c r="AD1030" s="235"/>
      <c r="AE1030" s="235"/>
      <c r="AF1030" s="235"/>
      <c r="AG1030" s="235"/>
      <c r="AH1030" s="235"/>
      <c r="AI1030" s="235"/>
      <c r="AJ1030" s="235"/>
      <c r="AK1030" s="235"/>
      <c r="AL1030" s="235"/>
      <c r="AM1030" s="235"/>
      <c r="AN1030" s="235"/>
      <c r="AO1030" s="235"/>
      <c r="AP1030" s="235"/>
      <c r="AQ1030" s="235"/>
      <c r="AR1030" s="235"/>
      <c r="AS1030" s="235"/>
      <c r="AT1030" s="235"/>
      <c r="AU1030" s="235"/>
      <c r="AV1030" s="235"/>
      <c r="AW1030" s="235"/>
      <c r="AX1030" s="235"/>
      <c r="AY1030" s="235"/>
      <c r="AZ1030" s="235"/>
      <c r="BA1030" s="235"/>
      <c r="BB1030" s="235"/>
      <c r="BC1030" s="235"/>
      <c r="BD1030" s="235"/>
      <c r="BE1030" s="235"/>
      <c r="BF1030" s="235"/>
      <c r="BG1030" s="235"/>
      <c r="BH1030" s="235"/>
      <c r="BI1030" s="235"/>
      <c r="BJ1030" s="235"/>
    </row>
    <row r="1031" spans="1:62" ht="15.75" x14ac:dyDescent="0.25">
      <c r="A1031" s="241"/>
      <c r="B1031" s="4"/>
      <c r="C1031" s="4"/>
      <c r="D1031" s="4"/>
      <c r="E1031" s="241"/>
      <c r="F1031" s="4"/>
      <c r="G1031" s="4"/>
      <c r="H1031" s="4"/>
      <c r="I1031" s="4"/>
      <c r="J1031" s="4"/>
      <c r="K1031" s="4"/>
      <c r="L1031" s="4"/>
      <c r="M1031" s="4"/>
      <c r="N1031" s="235"/>
      <c r="O1031" s="235"/>
      <c r="P1031" s="235"/>
      <c r="Q1031" s="235"/>
      <c r="R1031" s="235"/>
      <c r="S1031" s="235"/>
      <c r="T1031" s="235"/>
      <c r="U1031" s="235"/>
      <c r="V1031" s="235"/>
      <c r="W1031" s="235"/>
      <c r="X1031" s="235"/>
      <c r="Y1031" s="235"/>
      <c r="Z1031" s="235"/>
      <c r="AA1031" s="235"/>
      <c r="AB1031" s="235"/>
      <c r="AC1031" s="235"/>
      <c r="AD1031" s="235"/>
      <c r="AE1031" s="235"/>
      <c r="AF1031" s="235"/>
      <c r="AG1031" s="235"/>
      <c r="AH1031" s="235"/>
      <c r="AI1031" s="235"/>
      <c r="AJ1031" s="235"/>
      <c r="AK1031" s="235"/>
      <c r="AL1031" s="235"/>
      <c r="AM1031" s="235"/>
      <c r="AN1031" s="235"/>
      <c r="AO1031" s="235"/>
      <c r="AP1031" s="235"/>
      <c r="AQ1031" s="235"/>
      <c r="AR1031" s="235"/>
      <c r="AS1031" s="235"/>
      <c r="AT1031" s="235"/>
      <c r="AU1031" s="235"/>
      <c r="AV1031" s="235"/>
      <c r="AW1031" s="235"/>
      <c r="AX1031" s="235"/>
      <c r="AY1031" s="235"/>
      <c r="AZ1031" s="235"/>
      <c r="BA1031" s="235"/>
      <c r="BB1031" s="235"/>
      <c r="BC1031" s="235"/>
      <c r="BD1031" s="235"/>
      <c r="BE1031" s="235"/>
      <c r="BF1031" s="235"/>
      <c r="BG1031" s="235"/>
      <c r="BH1031" s="235"/>
      <c r="BI1031" s="235"/>
      <c r="BJ1031" s="235"/>
    </row>
    <row r="1032" spans="1:62" ht="15.75" x14ac:dyDescent="0.25">
      <c r="A1032" s="241"/>
      <c r="B1032" s="4"/>
      <c r="C1032" s="4"/>
      <c r="D1032" s="4"/>
      <c r="E1032" s="241"/>
      <c r="F1032" s="4"/>
      <c r="G1032" s="4"/>
      <c r="H1032" s="4"/>
      <c r="I1032" s="4"/>
      <c r="J1032" s="4"/>
      <c r="K1032" s="4"/>
      <c r="L1032" s="4"/>
      <c r="M1032" s="4"/>
    </row>
    <row r="1033" spans="1:62" ht="15.75" x14ac:dyDescent="0.25">
      <c r="A1033" s="241"/>
      <c r="B1033" s="4"/>
      <c r="C1033" s="4"/>
      <c r="D1033" s="4"/>
      <c r="E1033" s="241"/>
      <c r="F1033" s="4"/>
      <c r="G1033" s="4"/>
      <c r="H1033" s="4"/>
      <c r="I1033" s="4"/>
      <c r="J1033" s="4"/>
      <c r="K1033" s="4"/>
      <c r="L1033" s="4"/>
      <c r="M1033" s="4"/>
    </row>
    <row r="1034" spans="1:62" ht="15.75" x14ac:dyDescent="0.25">
      <c r="A1034" s="241"/>
      <c r="B1034" s="4"/>
      <c r="C1034" s="4"/>
      <c r="D1034" s="4"/>
      <c r="E1034" s="241"/>
      <c r="F1034" s="4"/>
      <c r="G1034" s="4"/>
      <c r="H1034" s="4"/>
      <c r="I1034" s="4"/>
      <c r="J1034" s="4"/>
      <c r="K1034" s="4"/>
      <c r="L1034" s="4"/>
      <c r="M1034" s="4"/>
    </row>
    <row r="1035" spans="1:62" ht="15.75" x14ac:dyDescent="0.25">
      <c r="A1035" s="241"/>
      <c r="B1035" s="4"/>
      <c r="C1035" s="4"/>
      <c r="D1035" s="4"/>
      <c r="E1035" s="241"/>
      <c r="F1035" s="4"/>
      <c r="G1035" s="4"/>
      <c r="H1035" s="4"/>
      <c r="I1035" s="4"/>
      <c r="J1035" s="4"/>
      <c r="K1035" s="4"/>
      <c r="L1035" s="4"/>
      <c r="M1035" s="4"/>
    </row>
    <row r="1036" spans="1:62" ht="15.75" x14ac:dyDescent="0.25">
      <c r="A1036" s="241"/>
      <c r="B1036" s="4"/>
      <c r="C1036" s="4"/>
      <c r="D1036" s="4"/>
      <c r="E1036" s="241"/>
      <c r="F1036" s="4"/>
      <c r="G1036" s="4"/>
      <c r="H1036" s="4"/>
      <c r="I1036" s="4"/>
      <c r="J1036" s="4"/>
      <c r="K1036" s="4"/>
      <c r="L1036" s="4"/>
      <c r="M1036" s="4"/>
    </row>
    <row r="1037" spans="1:62" ht="15.75" x14ac:dyDescent="0.25">
      <c r="A1037" s="241"/>
      <c r="B1037" s="4"/>
      <c r="C1037" s="4"/>
      <c r="D1037" s="4"/>
      <c r="E1037" s="241"/>
      <c r="F1037" s="4"/>
      <c r="G1037" s="4"/>
      <c r="H1037" s="4"/>
      <c r="I1037" s="4"/>
      <c r="J1037" s="4"/>
      <c r="K1037" s="4"/>
      <c r="L1037" s="4"/>
      <c r="M1037" s="4"/>
    </row>
    <row r="1038" spans="1:62" ht="15.75" x14ac:dyDescent="0.25">
      <c r="A1038" s="241"/>
      <c r="B1038" s="4"/>
      <c r="C1038" s="4"/>
      <c r="D1038" s="4"/>
      <c r="E1038" s="241"/>
      <c r="F1038" s="4"/>
      <c r="G1038" s="4"/>
      <c r="H1038" s="4"/>
      <c r="I1038" s="4"/>
      <c r="J1038" s="4"/>
      <c r="K1038" s="4"/>
      <c r="L1038" s="4"/>
      <c r="M1038" s="4"/>
    </row>
    <row r="1039" spans="1:62" ht="15.75" x14ac:dyDescent="0.25">
      <c r="A1039" s="241"/>
      <c r="B1039" s="4"/>
      <c r="C1039" s="4"/>
      <c r="D1039" s="4"/>
      <c r="E1039" s="241"/>
      <c r="F1039" s="4"/>
      <c r="G1039" s="4"/>
      <c r="H1039" s="4"/>
      <c r="I1039" s="4"/>
      <c r="J1039" s="4"/>
      <c r="K1039" s="4"/>
      <c r="L1039" s="4"/>
      <c r="M1039" s="4"/>
    </row>
    <row r="1040" spans="1:62" ht="15.75" x14ac:dyDescent="0.25">
      <c r="A1040" s="241"/>
      <c r="B1040" s="4"/>
      <c r="C1040" s="4"/>
      <c r="D1040" s="4"/>
      <c r="E1040" s="241"/>
      <c r="F1040" s="4"/>
      <c r="G1040" s="4"/>
      <c r="H1040" s="4"/>
      <c r="I1040" s="4"/>
      <c r="J1040" s="4"/>
      <c r="K1040" s="4"/>
      <c r="L1040" s="4"/>
      <c r="M1040" s="4"/>
    </row>
    <row r="1041" spans="1:13" ht="15.75" x14ac:dyDescent="0.25">
      <c r="A1041" s="241"/>
      <c r="B1041" s="4"/>
      <c r="C1041" s="4"/>
      <c r="D1041" s="4"/>
      <c r="E1041" s="241"/>
      <c r="F1041" s="4"/>
      <c r="G1041" s="4"/>
      <c r="H1041" s="4"/>
      <c r="I1041" s="4"/>
      <c r="J1041" s="4"/>
      <c r="K1041" s="4"/>
      <c r="L1041" s="4"/>
      <c r="M1041" s="4"/>
    </row>
    <row r="1042" spans="1:13" ht="15.75" x14ac:dyDescent="0.25">
      <c r="A1042" s="241"/>
      <c r="B1042" s="4"/>
      <c r="C1042" s="4"/>
      <c r="D1042" s="4"/>
      <c r="E1042" s="241"/>
      <c r="F1042" s="4"/>
      <c r="G1042" s="4"/>
      <c r="H1042" s="4"/>
      <c r="I1042" s="4"/>
      <c r="J1042" s="4"/>
      <c r="K1042" s="4"/>
      <c r="L1042" s="4"/>
      <c r="M1042" s="4"/>
    </row>
    <row r="1043" spans="1:13" ht="15.75" x14ac:dyDescent="0.25">
      <c r="A1043" s="241"/>
      <c r="B1043" s="4"/>
      <c r="C1043" s="4"/>
      <c r="D1043" s="4"/>
      <c r="E1043" s="241"/>
      <c r="F1043" s="4"/>
      <c r="G1043" s="4"/>
      <c r="H1043" s="4"/>
      <c r="I1043" s="4"/>
      <c r="J1043" s="4"/>
      <c r="K1043" s="4"/>
      <c r="L1043" s="4"/>
      <c r="M1043" s="4"/>
    </row>
    <row r="1044" spans="1:13" ht="15.75" x14ac:dyDescent="0.25">
      <c r="A1044" s="241"/>
      <c r="B1044" s="4"/>
      <c r="C1044" s="4"/>
      <c r="D1044" s="4"/>
      <c r="E1044" s="241"/>
      <c r="F1044" s="4"/>
      <c r="G1044" s="4"/>
      <c r="H1044" s="4"/>
      <c r="I1044" s="4"/>
      <c r="J1044" s="4"/>
      <c r="K1044" s="4"/>
      <c r="L1044" s="4"/>
      <c r="M1044" s="4"/>
    </row>
    <row r="1045" spans="1:13" ht="15.75" x14ac:dyDescent="0.25">
      <c r="A1045" s="241"/>
      <c r="B1045" s="4"/>
      <c r="C1045" s="4"/>
      <c r="D1045" s="4"/>
      <c r="E1045" s="241"/>
      <c r="F1045" s="4"/>
      <c r="G1045" s="4"/>
      <c r="H1045" s="4"/>
      <c r="I1045" s="4"/>
      <c r="J1045" s="4"/>
      <c r="K1045" s="4"/>
      <c r="L1045" s="4"/>
      <c r="M1045" s="4"/>
    </row>
    <row r="1046" spans="1:13" ht="15.75" x14ac:dyDescent="0.25">
      <c r="A1046" s="241"/>
      <c r="B1046" s="4"/>
      <c r="C1046" s="4"/>
      <c r="D1046" s="4"/>
      <c r="E1046" s="241"/>
      <c r="F1046" s="4"/>
      <c r="G1046" s="4"/>
      <c r="H1046" s="4"/>
      <c r="I1046" s="4"/>
      <c r="J1046" s="4"/>
      <c r="K1046" s="4"/>
      <c r="L1046" s="4"/>
      <c r="M1046" s="4"/>
    </row>
    <row r="1047" spans="1:13" ht="15.75" x14ac:dyDescent="0.25">
      <c r="A1047" s="241"/>
      <c r="B1047" s="4"/>
      <c r="C1047" s="4"/>
      <c r="D1047" s="4"/>
      <c r="E1047" s="241"/>
      <c r="F1047" s="4"/>
      <c r="G1047" s="4"/>
      <c r="H1047" s="4"/>
      <c r="I1047" s="4"/>
      <c r="J1047" s="4"/>
      <c r="K1047" s="4"/>
      <c r="L1047" s="4"/>
      <c r="M1047" s="4"/>
    </row>
    <row r="1048" spans="1:13" ht="15.75" x14ac:dyDescent="0.25">
      <c r="A1048" s="241"/>
      <c r="B1048" s="4"/>
      <c r="C1048" s="4"/>
      <c r="D1048" s="4"/>
      <c r="E1048" s="241"/>
      <c r="F1048" s="4"/>
      <c r="G1048" s="4"/>
      <c r="H1048" s="4"/>
      <c r="I1048" s="4"/>
      <c r="J1048" s="4"/>
      <c r="K1048" s="4"/>
      <c r="L1048" s="4"/>
      <c r="M1048" s="4"/>
    </row>
    <row r="1049" spans="1:13" ht="15.75" x14ac:dyDescent="0.25">
      <c r="A1049" s="241"/>
      <c r="B1049" s="4"/>
      <c r="C1049" s="4"/>
      <c r="D1049" s="4"/>
      <c r="E1049" s="241"/>
      <c r="F1049" s="4"/>
      <c r="G1049" s="4"/>
      <c r="H1049" s="4"/>
      <c r="I1049" s="4"/>
      <c r="J1049" s="4"/>
      <c r="K1049" s="4"/>
      <c r="L1049" s="4"/>
      <c r="M1049" s="4"/>
    </row>
    <row r="1050" spans="1:13" ht="15.75" x14ac:dyDescent="0.25">
      <c r="A1050" s="241"/>
      <c r="B1050" s="4"/>
      <c r="C1050" s="4"/>
      <c r="D1050" s="4"/>
      <c r="E1050" s="241"/>
      <c r="F1050" s="4"/>
      <c r="G1050" s="4"/>
      <c r="H1050" s="4"/>
      <c r="I1050" s="4"/>
      <c r="J1050" s="4"/>
      <c r="K1050" s="4"/>
      <c r="L1050" s="4"/>
      <c r="M1050" s="4"/>
    </row>
    <row r="1051" spans="1:13" ht="15.75" x14ac:dyDescent="0.25">
      <c r="A1051" s="241"/>
      <c r="B1051" s="4"/>
      <c r="C1051" s="4"/>
      <c r="D1051" s="4"/>
      <c r="E1051" s="241"/>
      <c r="F1051" s="4"/>
      <c r="G1051" s="4"/>
      <c r="H1051" s="4"/>
      <c r="I1051" s="4"/>
      <c r="J1051" s="4"/>
      <c r="K1051" s="4"/>
      <c r="L1051" s="4"/>
      <c r="M1051" s="4"/>
    </row>
    <row r="1052" spans="1:13" ht="15.75" x14ac:dyDescent="0.25">
      <c r="A1052" s="241"/>
      <c r="B1052" s="4"/>
      <c r="C1052" s="4"/>
      <c r="D1052" s="4"/>
      <c r="E1052" s="241"/>
      <c r="F1052" s="4"/>
      <c r="G1052" s="4"/>
      <c r="H1052" s="4"/>
      <c r="I1052" s="4"/>
      <c r="J1052" s="4"/>
      <c r="K1052" s="4"/>
      <c r="L1052" s="4"/>
      <c r="M1052" s="4"/>
    </row>
    <row r="1053" spans="1:13" ht="15.75" x14ac:dyDescent="0.25">
      <c r="A1053" s="241"/>
      <c r="B1053" s="4"/>
      <c r="C1053" s="4"/>
      <c r="D1053" s="4"/>
      <c r="E1053" s="241"/>
      <c r="F1053" s="4"/>
      <c r="G1053" s="4"/>
      <c r="H1053" s="4"/>
      <c r="I1053" s="4"/>
      <c r="J1053" s="4"/>
      <c r="K1053" s="4"/>
      <c r="L1053" s="4"/>
      <c r="M1053" s="4"/>
    </row>
    <row r="1054" spans="1:13" ht="15.75" x14ac:dyDescent="0.25">
      <c r="A1054" s="241"/>
      <c r="B1054" s="4"/>
      <c r="C1054" s="4"/>
      <c r="D1054" s="4"/>
      <c r="E1054" s="241"/>
      <c r="F1054" s="4"/>
      <c r="G1054" s="4"/>
      <c r="H1054" s="4"/>
      <c r="I1054" s="4"/>
      <c r="J1054" s="4"/>
      <c r="K1054" s="4"/>
      <c r="L1054" s="4"/>
      <c r="M1054" s="4"/>
    </row>
    <row r="1055" spans="1:13" ht="15.75" x14ac:dyDescent="0.25">
      <c r="A1055" s="241"/>
      <c r="B1055" s="4"/>
      <c r="C1055" s="4"/>
      <c r="D1055" s="4"/>
      <c r="E1055" s="241"/>
      <c r="F1055" s="4"/>
      <c r="G1055" s="4"/>
      <c r="H1055" s="4"/>
      <c r="I1055" s="4"/>
      <c r="J1055" s="4"/>
      <c r="K1055" s="4"/>
      <c r="L1055" s="4"/>
      <c r="M1055" s="4"/>
    </row>
    <row r="1056" spans="1:13" ht="15.75" x14ac:dyDescent="0.25">
      <c r="A1056" s="241"/>
      <c r="B1056" s="4"/>
      <c r="C1056" s="4"/>
      <c r="D1056" s="4"/>
      <c r="E1056" s="241"/>
      <c r="F1056" s="4"/>
      <c r="G1056" s="4"/>
      <c r="H1056" s="4"/>
      <c r="I1056" s="4"/>
      <c r="J1056" s="4"/>
      <c r="K1056" s="4"/>
      <c r="L1056" s="4"/>
      <c r="M1056" s="4"/>
    </row>
    <row r="1057" spans="1:13" ht="15.75" x14ac:dyDescent="0.25">
      <c r="A1057" s="241"/>
      <c r="B1057" s="4"/>
      <c r="C1057" s="4"/>
      <c r="D1057" s="4"/>
      <c r="E1057" s="241"/>
      <c r="F1057" s="4"/>
      <c r="G1057" s="4"/>
      <c r="H1057" s="4"/>
      <c r="I1057" s="4"/>
      <c r="J1057" s="4"/>
      <c r="K1057" s="4"/>
      <c r="L1057" s="4"/>
      <c r="M1057" s="4"/>
    </row>
    <row r="1058" spans="1:13" ht="15.75" x14ac:dyDescent="0.25">
      <c r="A1058" s="241"/>
      <c r="B1058" s="4"/>
      <c r="C1058" s="4"/>
      <c r="D1058" s="4"/>
      <c r="E1058" s="241"/>
      <c r="F1058" s="4"/>
      <c r="G1058" s="4"/>
      <c r="H1058" s="4"/>
      <c r="I1058" s="4"/>
      <c r="J1058" s="4"/>
      <c r="K1058" s="4"/>
      <c r="L1058" s="4"/>
      <c r="M1058" s="4"/>
    </row>
    <row r="1059" spans="1:13" ht="15.75" x14ac:dyDescent="0.25">
      <c r="A1059" s="241"/>
      <c r="B1059" s="4"/>
      <c r="C1059" s="4"/>
      <c r="D1059" s="4"/>
      <c r="E1059" s="241"/>
      <c r="F1059" s="4"/>
      <c r="G1059" s="4"/>
      <c r="H1059" s="4"/>
      <c r="I1059" s="4"/>
      <c r="J1059" s="4"/>
      <c r="K1059" s="4"/>
      <c r="L1059" s="4"/>
      <c r="M1059" s="4"/>
    </row>
    <row r="1060" spans="1:13" ht="15.75" x14ac:dyDescent="0.25">
      <c r="A1060" s="241"/>
      <c r="B1060" s="4"/>
      <c r="C1060" s="4"/>
      <c r="D1060" s="4"/>
      <c r="E1060" s="241"/>
      <c r="F1060" s="4"/>
      <c r="G1060" s="4"/>
      <c r="H1060" s="4"/>
      <c r="I1060" s="4"/>
      <c r="J1060" s="4"/>
      <c r="K1060" s="4"/>
      <c r="L1060" s="4"/>
      <c r="M1060" s="4"/>
    </row>
    <row r="1061" spans="1:13" ht="15.75" x14ac:dyDescent="0.25">
      <c r="A1061" s="241"/>
      <c r="B1061" s="4"/>
      <c r="C1061" s="4"/>
      <c r="D1061" s="4"/>
      <c r="E1061" s="241"/>
      <c r="F1061" s="4"/>
      <c r="G1061" s="4"/>
      <c r="H1061" s="4"/>
      <c r="I1061" s="4"/>
      <c r="J1061" s="4"/>
      <c r="K1061" s="4"/>
      <c r="L1061" s="4"/>
      <c r="M1061" s="4"/>
    </row>
    <row r="1062" spans="1:13" ht="15.75" x14ac:dyDescent="0.25">
      <c r="A1062" s="241"/>
      <c r="B1062" s="4"/>
      <c r="C1062" s="4"/>
      <c r="D1062" s="4"/>
      <c r="E1062" s="241"/>
      <c r="F1062" s="4"/>
      <c r="G1062" s="4"/>
      <c r="H1062" s="4"/>
      <c r="I1062" s="4"/>
      <c r="J1062" s="4"/>
      <c r="K1062" s="4"/>
      <c r="L1062" s="4"/>
      <c r="M1062" s="4"/>
    </row>
    <row r="1063" spans="1:13" ht="15.75" x14ac:dyDescent="0.25">
      <c r="A1063" s="241"/>
      <c r="B1063" s="4"/>
      <c r="C1063" s="4"/>
      <c r="D1063" s="4"/>
      <c r="E1063" s="241"/>
      <c r="F1063" s="4"/>
      <c r="G1063" s="4"/>
      <c r="H1063" s="4"/>
      <c r="I1063" s="4"/>
      <c r="J1063" s="4"/>
      <c r="K1063" s="4"/>
      <c r="L1063" s="4"/>
      <c r="M1063" s="4"/>
    </row>
    <row r="1064" spans="1:13" ht="15.75" x14ac:dyDescent="0.25">
      <c r="A1064" s="241"/>
      <c r="B1064" s="4"/>
      <c r="C1064" s="4"/>
      <c r="D1064" s="4"/>
      <c r="E1064" s="241"/>
      <c r="F1064" s="4"/>
      <c r="G1064" s="4"/>
      <c r="H1064" s="4"/>
      <c r="I1064" s="4"/>
      <c r="J1064" s="4"/>
      <c r="K1064" s="4"/>
      <c r="L1064" s="4"/>
      <c r="M1064" s="4"/>
    </row>
    <row r="1065" spans="1:13" ht="15.75" x14ac:dyDescent="0.25">
      <c r="A1065" s="241"/>
      <c r="B1065" s="4"/>
      <c r="C1065" s="4"/>
      <c r="D1065" s="4"/>
      <c r="E1065" s="241"/>
      <c r="F1065" s="4"/>
      <c r="G1065" s="4"/>
      <c r="H1065" s="4"/>
      <c r="I1065" s="4"/>
      <c r="J1065" s="4"/>
      <c r="K1065" s="4"/>
      <c r="L1065" s="4"/>
      <c r="M1065" s="4"/>
    </row>
    <row r="1066" spans="1:13" ht="15.75" x14ac:dyDescent="0.25">
      <c r="A1066" s="241"/>
      <c r="B1066" s="4"/>
      <c r="C1066" s="4"/>
      <c r="D1066" s="4"/>
      <c r="E1066" s="241"/>
      <c r="F1066" s="4"/>
      <c r="G1066" s="4"/>
      <c r="H1066" s="4"/>
      <c r="I1066" s="4"/>
      <c r="J1066" s="4"/>
      <c r="K1066" s="4"/>
      <c r="L1066" s="4"/>
      <c r="M1066" s="4"/>
    </row>
    <row r="1067" spans="1:13" ht="15.75" x14ac:dyDescent="0.25">
      <c r="A1067" s="241"/>
      <c r="B1067" s="4"/>
      <c r="C1067" s="4"/>
      <c r="D1067" s="4"/>
      <c r="E1067" s="241"/>
      <c r="F1067" s="4"/>
      <c r="G1067" s="4"/>
      <c r="H1067" s="4"/>
      <c r="I1067" s="4"/>
      <c r="J1067" s="4"/>
      <c r="K1067" s="4"/>
      <c r="L1067" s="4"/>
      <c r="M1067" s="4"/>
    </row>
    <row r="1068" spans="1:13" ht="15.75" x14ac:dyDescent="0.25">
      <c r="A1068" s="241"/>
      <c r="B1068" s="4"/>
      <c r="C1068" s="4"/>
      <c r="D1068" s="4"/>
      <c r="E1068" s="241"/>
      <c r="F1068" s="4"/>
      <c r="G1068" s="4"/>
      <c r="H1068" s="4"/>
      <c r="I1068" s="4"/>
      <c r="J1068" s="4"/>
      <c r="K1068" s="4"/>
      <c r="L1068" s="4"/>
      <c r="M1068" s="4"/>
    </row>
    <row r="1069" spans="1:13" ht="15.75" x14ac:dyDescent="0.25">
      <c r="A1069" s="241"/>
      <c r="B1069" s="4"/>
      <c r="C1069" s="4"/>
      <c r="D1069" s="4"/>
      <c r="E1069" s="241"/>
      <c r="F1069" s="4"/>
      <c r="G1069" s="4"/>
      <c r="H1069" s="4"/>
      <c r="I1069" s="4"/>
      <c r="J1069" s="4"/>
      <c r="K1069" s="4"/>
      <c r="L1069" s="4"/>
      <c r="M1069" s="4"/>
    </row>
    <row r="1070" spans="1:13" ht="15.75" x14ac:dyDescent="0.25">
      <c r="A1070" s="241"/>
      <c r="B1070" s="4"/>
      <c r="C1070" s="4"/>
      <c r="D1070" s="4"/>
      <c r="E1070" s="241"/>
      <c r="F1070" s="4"/>
      <c r="G1070" s="4"/>
      <c r="H1070" s="4"/>
      <c r="I1070" s="4"/>
      <c r="J1070" s="4"/>
      <c r="K1070" s="4"/>
      <c r="L1070" s="4"/>
      <c r="M1070" s="4"/>
    </row>
    <row r="1071" spans="1:13" ht="15.75" x14ac:dyDescent="0.25">
      <c r="A1071" s="241"/>
      <c r="B1071" s="4"/>
      <c r="C1071" s="4"/>
      <c r="D1071" s="4"/>
      <c r="E1071" s="241"/>
      <c r="F1071" s="4"/>
      <c r="G1071" s="4"/>
      <c r="H1071" s="4"/>
      <c r="I1071" s="4"/>
      <c r="J1071" s="4"/>
      <c r="K1071" s="4"/>
      <c r="L1071" s="4"/>
      <c r="M1071" s="4"/>
    </row>
    <row r="1072" spans="1:13" ht="15.75" x14ac:dyDescent="0.25">
      <c r="A1072" s="241"/>
      <c r="B1072" s="4"/>
      <c r="C1072" s="4"/>
      <c r="D1072" s="4"/>
      <c r="E1072" s="241"/>
      <c r="F1072" s="4"/>
      <c r="G1072" s="4"/>
      <c r="H1072" s="4"/>
      <c r="I1072" s="4"/>
      <c r="J1072" s="4"/>
      <c r="K1072" s="4"/>
      <c r="L1072" s="4"/>
      <c r="M1072" s="4"/>
    </row>
    <row r="1073" spans="1:13" ht="15.75" x14ac:dyDescent="0.25">
      <c r="A1073" s="241"/>
      <c r="B1073" s="4"/>
      <c r="C1073" s="4"/>
      <c r="D1073" s="4"/>
      <c r="E1073" s="241"/>
      <c r="F1073" s="4"/>
      <c r="G1073" s="4"/>
      <c r="H1073" s="4"/>
      <c r="I1073" s="4"/>
      <c r="J1073" s="4"/>
      <c r="K1073" s="4"/>
      <c r="L1073" s="4"/>
      <c r="M1073" s="4"/>
    </row>
    <row r="1074" spans="1:13" ht="15.75" x14ac:dyDescent="0.25">
      <c r="A1074" s="241"/>
      <c r="B1074" s="4"/>
      <c r="C1074" s="4"/>
      <c r="D1074" s="4"/>
      <c r="E1074" s="241"/>
      <c r="F1074" s="4"/>
      <c r="G1074" s="4"/>
      <c r="H1074" s="4"/>
      <c r="I1074" s="4"/>
      <c r="J1074" s="4"/>
      <c r="K1074" s="4"/>
      <c r="L1074" s="4"/>
      <c r="M1074" s="4"/>
    </row>
    <row r="1075" spans="1:13" ht="15.75" x14ac:dyDescent="0.25">
      <c r="A1075" s="241"/>
      <c r="B1075" s="4"/>
      <c r="C1075" s="4"/>
      <c r="D1075" s="4"/>
      <c r="E1075" s="241"/>
      <c r="F1075" s="4"/>
      <c r="G1075" s="4"/>
      <c r="H1075" s="4"/>
      <c r="I1075" s="4"/>
      <c r="J1075" s="4"/>
      <c r="K1075" s="4"/>
      <c r="L1075" s="4"/>
      <c r="M1075" s="4"/>
    </row>
    <row r="1076" spans="1:13" ht="15.75" x14ac:dyDescent="0.25">
      <c r="A1076" s="241"/>
      <c r="B1076" s="4"/>
      <c r="C1076" s="4"/>
      <c r="D1076" s="4"/>
      <c r="E1076" s="241"/>
      <c r="F1076" s="4"/>
      <c r="G1076" s="4"/>
      <c r="H1076" s="4"/>
      <c r="I1076" s="4"/>
      <c r="J1076" s="4"/>
      <c r="K1076" s="4"/>
      <c r="L1076" s="4"/>
      <c r="M1076" s="4"/>
    </row>
    <row r="1077" spans="1:13" ht="15.75" x14ac:dyDescent="0.25">
      <c r="A1077" s="241"/>
      <c r="B1077" s="4"/>
      <c r="C1077" s="4"/>
      <c r="D1077" s="4"/>
      <c r="E1077" s="241"/>
      <c r="F1077" s="4"/>
      <c r="G1077" s="4"/>
      <c r="H1077" s="4"/>
      <c r="I1077" s="4"/>
      <c r="J1077" s="4"/>
      <c r="K1077" s="4"/>
      <c r="L1077" s="4"/>
      <c r="M1077" s="4"/>
    </row>
    <row r="1078" spans="1:13" ht="15.75" x14ac:dyDescent="0.25">
      <c r="A1078" s="241"/>
      <c r="B1078" s="4"/>
      <c r="C1078" s="4"/>
      <c r="D1078" s="4"/>
      <c r="E1078" s="241"/>
      <c r="F1078" s="4"/>
      <c r="G1078" s="4"/>
      <c r="H1078" s="4"/>
      <c r="I1078" s="4"/>
      <c r="J1078" s="4"/>
      <c r="K1078" s="4"/>
      <c r="L1078" s="4"/>
      <c r="M1078" s="4"/>
    </row>
    <row r="1079" spans="1:13" ht="15.75" x14ac:dyDescent="0.25">
      <c r="A1079" s="241"/>
      <c r="B1079" s="4"/>
      <c r="C1079" s="4"/>
      <c r="D1079" s="4"/>
      <c r="E1079" s="241"/>
      <c r="F1079" s="4"/>
      <c r="G1079" s="4"/>
      <c r="H1079" s="4"/>
      <c r="I1079" s="4"/>
      <c r="J1079" s="4"/>
      <c r="K1079" s="4"/>
      <c r="L1079" s="4"/>
      <c r="M1079" s="4"/>
    </row>
    <row r="1080" spans="1:13" ht="15.75" x14ac:dyDescent="0.25">
      <c r="A1080" s="241"/>
      <c r="B1080" s="4"/>
      <c r="C1080" s="4"/>
      <c r="D1080" s="4"/>
      <c r="E1080" s="241"/>
      <c r="F1080" s="4"/>
      <c r="G1080" s="4"/>
      <c r="H1080" s="4"/>
      <c r="I1080" s="4"/>
      <c r="J1080" s="4"/>
      <c r="K1080" s="4"/>
      <c r="L1080" s="4"/>
      <c r="M1080" s="4"/>
    </row>
    <row r="1081" spans="1:13" ht="15.75" x14ac:dyDescent="0.25">
      <c r="A1081" s="241"/>
      <c r="B1081" s="4"/>
      <c r="C1081" s="4"/>
      <c r="D1081" s="4"/>
      <c r="E1081" s="241"/>
      <c r="F1081" s="4"/>
      <c r="G1081" s="4"/>
      <c r="H1081" s="4"/>
      <c r="I1081" s="4"/>
      <c r="J1081" s="4"/>
      <c r="K1081" s="4"/>
      <c r="L1081" s="4"/>
      <c r="M1081" s="4"/>
    </row>
    <row r="1082" spans="1:13" ht="15.75" x14ac:dyDescent="0.25">
      <c r="A1082" s="241"/>
      <c r="B1082" s="4"/>
      <c r="C1082" s="4"/>
      <c r="D1082" s="4"/>
      <c r="E1082" s="241"/>
      <c r="F1082" s="4"/>
      <c r="G1082" s="4"/>
      <c r="H1082" s="4"/>
      <c r="I1082" s="4"/>
      <c r="J1082" s="4"/>
      <c r="K1082" s="4"/>
      <c r="L1082" s="4"/>
      <c r="M1082" s="4"/>
    </row>
    <row r="1083" spans="1:13" ht="15.75" x14ac:dyDescent="0.25">
      <c r="A1083" s="241"/>
      <c r="B1083" s="4"/>
      <c r="C1083" s="4"/>
      <c r="D1083" s="4"/>
      <c r="E1083" s="241"/>
      <c r="F1083" s="4"/>
      <c r="G1083" s="4"/>
      <c r="H1083" s="4"/>
      <c r="I1083" s="4"/>
      <c r="J1083" s="4"/>
      <c r="K1083" s="4"/>
      <c r="L1083" s="4"/>
      <c r="M1083" s="4"/>
    </row>
    <row r="1084" spans="1:13" ht="15.75" x14ac:dyDescent="0.25">
      <c r="A1084" s="241"/>
      <c r="B1084" s="4"/>
      <c r="C1084" s="4"/>
      <c r="D1084" s="4"/>
      <c r="E1084" s="241"/>
      <c r="F1084" s="4"/>
      <c r="G1084" s="4"/>
      <c r="H1084" s="4"/>
      <c r="I1084" s="4"/>
      <c r="J1084" s="4"/>
      <c r="K1084" s="4"/>
      <c r="L1084" s="4"/>
      <c r="M1084" s="4"/>
    </row>
    <row r="1085" spans="1:13" ht="15.75" x14ac:dyDescent="0.25">
      <c r="A1085" s="241"/>
      <c r="B1085" s="4"/>
      <c r="C1085" s="4"/>
      <c r="D1085" s="4"/>
      <c r="E1085" s="241"/>
      <c r="F1085" s="4"/>
      <c r="G1085" s="4"/>
      <c r="H1085" s="4"/>
      <c r="I1085" s="4"/>
      <c r="J1085" s="4"/>
      <c r="K1085" s="4"/>
      <c r="L1085" s="4"/>
      <c r="M1085" s="4"/>
    </row>
    <row r="1086" spans="1:13" ht="15.75" x14ac:dyDescent="0.25">
      <c r="A1086" s="241"/>
      <c r="B1086" s="4"/>
      <c r="C1086" s="4"/>
      <c r="D1086" s="4"/>
      <c r="E1086" s="241"/>
      <c r="F1086" s="4"/>
      <c r="G1086" s="4"/>
      <c r="H1086" s="4"/>
      <c r="I1086" s="4"/>
      <c r="J1086" s="4"/>
      <c r="K1086" s="4"/>
      <c r="L1086" s="4"/>
      <c r="M1086" s="4"/>
    </row>
    <row r="1087" spans="1:13" ht="15.75" x14ac:dyDescent="0.25">
      <c r="A1087" s="241"/>
      <c r="B1087" s="4"/>
      <c r="C1087" s="4"/>
      <c r="D1087" s="4"/>
      <c r="E1087" s="241"/>
      <c r="F1087" s="4"/>
      <c r="G1087" s="4"/>
      <c r="H1087" s="4"/>
      <c r="I1087" s="4"/>
      <c r="J1087" s="4"/>
      <c r="K1087" s="4"/>
      <c r="L1087" s="4"/>
      <c r="M1087" s="4"/>
    </row>
    <row r="1088" spans="1:13" ht="15.75" x14ac:dyDescent="0.25">
      <c r="A1088" s="241"/>
      <c r="B1088" s="4"/>
      <c r="C1088" s="4"/>
      <c r="D1088" s="4"/>
      <c r="E1088" s="241"/>
      <c r="F1088" s="4"/>
      <c r="G1088" s="4"/>
      <c r="H1088" s="4"/>
      <c r="I1088" s="4"/>
      <c r="J1088" s="4"/>
      <c r="K1088" s="4"/>
      <c r="L1088" s="4"/>
      <c r="M1088" s="4"/>
    </row>
    <row r="1089" spans="1:13" ht="15.75" x14ac:dyDescent="0.25">
      <c r="A1089" s="241"/>
      <c r="B1089" s="4"/>
      <c r="C1089" s="4"/>
      <c r="D1089" s="4"/>
      <c r="E1089" s="241"/>
      <c r="F1089" s="4"/>
      <c r="G1089" s="4"/>
      <c r="H1089" s="4"/>
      <c r="I1089" s="4"/>
      <c r="J1089" s="4"/>
      <c r="K1089" s="4"/>
      <c r="L1089" s="4"/>
      <c r="M1089" s="4"/>
    </row>
    <row r="1090" spans="1:13" ht="15.75" x14ac:dyDescent="0.25">
      <c r="A1090" s="241"/>
      <c r="B1090" s="4"/>
      <c r="C1090" s="4"/>
      <c r="D1090" s="4"/>
      <c r="E1090" s="241"/>
      <c r="F1090" s="4"/>
      <c r="G1090" s="4"/>
      <c r="H1090" s="4"/>
      <c r="I1090" s="4"/>
      <c r="J1090" s="4"/>
      <c r="K1090" s="4"/>
      <c r="L1090" s="4"/>
      <c r="M1090" s="4"/>
    </row>
    <row r="1091" spans="1:13" ht="15.75" x14ac:dyDescent="0.25">
      <c r="A1091" s="241"/>
      <c r="B1091" s="4"/>
      <c r="C1091" s="4"/>
      <c r="D1091" s="4"/>
      <c r="E1091" s="241"/>
      <c r="F1091" s="4"/>
      <c r="G1091" s="4"/>
      <c r="H1091" s="4"/>
      <c r="I1091" s="4"/>
      <c r="J1091" s="4"/>
      <c r="K1091" s="4"/>
      <c r="L1091" s="4"/>
      <c r="M1091" s="4"/>
    </row>
    <row r="1092" spans="1:13" ht="15.75" x14ac:dyDescent="0.25">
      <c r="A1092" s="241"/>
      <c r="B1092" s="4"/>
      <c r="C1092" s="4"/>
      <c r="D1092" s="4"/>
      <c r="E1092" s="241"/>
      <c r="F1092" s="4"/>
      <c r="G1092" s="4"/>
      <c r="H1092" s="4"/>
      <c r="I1092" s="4"/>
      <c r="J1092" s="4"/>
      <c r="K1092" s="4"/>
      <c r="L1092" s="4"/>
      <c r="M1092" s="4"/>
    </row>
    <row r="1093" spans="1:13" ht="15.75" x14ac:dyDescent="0.25">
      <c r="A1093" s="241"/>
      <c r="B1093" s="4"/>
      <c r="C1093" s="4"/>
      <c r="D1093" s="4"/>
      <c r="E1093" s="241"/>
      <c r="F1093" s="4"/>
      <c r="G1093" s="4"/>
      <c r="H1093" s="4"/>
      <c r="I1093" s="4"/>
      <c r="J1093" s="4"/>
      <c r="K1093" s="4"/>
      <c r="L1093" s="4"/>
      <c r="M1093" s="4"/>
    </row>
    <row r="1094" spans="1:13" ht="15.75" x14ac:dyDescent="0.25">
      <c r="A1094" s="241"/>
      <c r="B1094" s="4"/>
      <c r="C1094" s="4"/>
      <c r="D1094" s="4"/>
      <c r="E1094" s="241"/>
      <c r="F1094" s="4"/>
      <c r="G1094" s="4"/>
      <c r="H1094" s="4"/>
      <c r="I1094" s="4"/>
      <c r="J1094" s="4"/>
      <c r="K1094" s="4"/>
      <c r="L1094" s="4"/>
      <c r="M1094" s="4"/>
    </row>
    <row r="1095" spans="1:13" ht="15.75" x14ac:dyDescent="0.25">
      <c r="A1095" s="241"/>
      <c r="B1095" s="4"/>
      <c r="C1095" s="4"/>
      <c r="D1095" s="4"/>
      <c r="E1095" s="241"/>
      <c r="F1095" s="4"/>
      <c r="G1095" s="4"/>
      <c r="H1095" s="4"/>
      <c r="I1095" s="4"/>
      <c r="J1095" s="4"/>
      <c r="K1095" s="4"/>
      <c r="L1095" s="4"/>
      <c r="M1095" s="4"/>
    </row>
    <row r="1096" spans="1:13" ht="15.75" x14ac:dyDescent="0.25">
      <c r="A1096" s="241"/>
      <c r="B1096" s="4"/>
      <c r="C1096" s="4"/>
      <c r="D1096" s="4"/>
      <c r="E1096" s="241"/>
      <c r="F1096" s="4"/>
      <c r="G1096" s="4"/>
      <c r="H1096" s="4"/>
      <c r="I1096" s="4"/>
      <c r="J1096" s="4"/>
      <c r="K1096" s="4"/>
      <c r="L1096" s="4"/>
      <c r="M1096" s="4"/>
    </row>
    <row r="1097" spans="1:13" ht="15.75" x14ac:dyDescent="0.25">
      <c r="A1097" s="241"/>
      <c r="B1097" s="4"/>
      <c r="C1097" s="4"/>
      <c r="D1097" s="4"/>
      <c r="E1097" s="241"/>
      <c r="F1097" s="4"/>
      <c r="G1097" s="4"/>
      <c r="H1097" s="4"/>
      <c r="I1097" s="4"/>
      <c r="J1097" s="4"/>
      <c r="K1097" s="4"/>
      <c r="L1097" s="4"/>
      <c r="M1097" s="4"/>
    </row>
    <row r="1098" spans="1:13" ht="15.75" x14ac:dyDescent="0.25">
      <c r="A1098" s="241"/>
      <c r="B1098" s="4"/>
      <c r="C1098" s="4"/>
      <c r="D1098" s="4"/>
      <c r="E1098" s="241"/>
      <c r="F1098" s="4"/>
      <c r="G1098" s="4"/>
      <c r="H1098" s="4"/>
      <c r="I1098" s="4"/>
      <c r="J1098" s="4"/>
      <c r="K1098" s="4"/>
      <c r="L1098" s="4"/>
      <c r="M1098" s="4"/>
    </row>
    <row r="1099" spans="1:13" ht="15.75" x14ac:dyDescent="0.25">
      <c r="A1099" s="241"/>
      <c r="B1099" s="4"/>
      <c r="C1099" s="4"/>
      <c r="D1099" s="4"/>
      <c r="E1099" s="241"/>
      <c r="F1099" s="4"/>
      <c r="G1099" s="4"/>
      <c r="H1099" s="4"/>
      <c r="I1099" s="4"/>
      <c r="J1099" s="4"/>
      <c r="K1099" s="4"/>
      <c r="L1099" s="4"/>
      <c r="M1099" s="4"/>
    </row>
    <row r="1100" spans="1:13" ht="15.75" x14ac:dyDescent="0.25">
      <c r="A1100" s="241"/>
      <c r="B1100" s="4"/>
      <c r="C1100" s="4"/>
      <c r="D1100" s="4"/>
      <c r="E1100" s="241"/>
      <c r="F1100" s="4"/>
      <c r="G1100" s="4"/>
      <c r="H1100" s="4"/>
      <c r="I1100" s="4"/>
      <c r="J1100" s="4"/>
      <c r="K1100" s="4"/>
      <c r="L1100" s="4"/>
      <c r="M1100" s="4"/>
    </row>
    <row r="1101" spans="1:13" ht="15.75" x14ac:dyDescent="0.25">
      <c r="A1101" s="241"/>
      <c r="B1101" s="4"/>
      <c r="C1101" s="4"/>
      <c r="D1101" s="4"/>
      <c r="E1101" s="241"/>
      <c r="F1101" s="4"/>
      <c r="G1101" s="4"/>
      <c r="H1101" s="4"/>
      <c r="I1101" s="4"/>
      <c r="J1101" s="4"/>
      <c r="K1101" s="4"/>
      <c r="L1101" s="4"/>
      <c r="M1101" s="4"/>
    </row>
    <row r="1102" spans="1:13" ht="15.75" x14ac:dyDescent="0.25">
      <c r="A1102" s="241"/>
      <c r="B1102" s="4"/>
      <c r="C1102" s="4"/>
      <c r="D1102" s="4"/>
      <c r="E1102" s="241"/>
      <c r="F1102" s="4"/>
      <c r="G1102" s="4"/>
      <c r="H1102" s="4"/>
      <c r="I1102" s="4"/>
      <c r="J1102" s="4"/>
      <c r="K1102" s="4"/>
      <c r="L1102" s="4"/>
      <c r="M1102" s="4"/>
    </row>
    <row r="1103" spans="1:13" ht="15.75" x14ac:dyDescent="0.25">
      <c r="A1103" s="241"/>
      <c r="B1103" s="4"/>
      <c r="C1103" s="4"/>
      <c r="D1103" s="4"/>
      <c r="E1103" s="241"/>
      <c r="F1103" s="4"/>
      <c r="G1103" s="4"/>
      <c r="H1103" s="4"/>
      <c r="I1103" s="4"/>
      <c r="J1103" s="4"/>
      <c r="K1103" s="4"/>
      <c r="L1103" s="4"/>
      <c r="M1103" s="4"/>
    </row>
    <row r="1104" spans="1:13" ht="15.75" x14ac:dyDescent="0.25">
      <c r="A1104" s="241"/>
      <c r="B1104" s="4"/>
      <c r="C1104" s="4"/>
      <c r="D1104" s="4"/>
      <c r="E1104" s="241"/>
      <c r="F1104" s="4"/>
      <c r="G1104" s="4"/>
      <c r="H1104" s="4"/>
      <c r="I1104" s="4"/>
      <c r="J1104" s="4"/>
      <c r="K1104" s="4"/>
      <c r="L1104" s="4"/>
      <c r="M1104" s="4"/>
    </row>
    <row r="1105" spans="1:13" ht="15.75" x14ac:dyDescent="0.25">
      <c r="A1105" s="241"/>
      <c r="B1105" s="4"/>
      <c r="C1105" s="4"/>
      <c r="D1105" s="4"/>
      <c r="E1105" s="241"/>
      <c r="F1105" s="4"/>
      <c r="G1105" s="4"/>
      <c r="H1105" s="4"/>
      <c r="I1105" s="4"/>
      <c r="J1105" s="4"/>
      <c r="K1105" s="4"/>
      <c r="L1105" s="4"/>
      <c r="M1105" s="4"/>
    </row>
    <row r="1106" spans="1:13" ht="15.75" x14ac:dyDescent="0.25">
      <c r="A1106" s="241"/>
      <c r="B1106" s="4"/>
      <c r="C1106" s="4"/>
      <c r="D1106" s="4"/>
      <c r="E1106" s="241"/>
      <c r="F1106" s="4"/>
      <c r="G1106" s="4"/>
      <c r="H1106" s="4"/>
      <c r="I1106" s="4"/>
      <c r="J1106" s="4"/>
      <c r="K1106" s="4"/>
      <c r="L1106" s="4"/>
      <c r="M1106" s="4"/>
    </row>
    <row r="1107" spans="1:13" ht="15.75" x14ac:dyDescent="0.25">
      <c r="A1107" s="241"/>
      <c r="B1107" s="4"/>
      <c r="C1107" s="4"/>
      <c r="D1107" s="4"/>
      <c r="E1107" s="241"/>
      <c r="F1107" s="4"/>
      <c r="G1107" s="4"/>
      <c r="H1107" s="4"/>
      <c r="I1107" s="4"/>
      <c r="J1107" s="4"/>
      <c r="K1107" s="4"/>
      <c r="L1107" s="4"/>
      <c r="M1107" s="4"/>
    </row>
    <row r="1108" spans="1:13" ht="15.75" x14ac:dyDescent="0.25">
      <c r="A1108" s="241"/>
      <c r="B1108" s="4"/>
      <c r="C1108" s="4"/>
      <c r="D1108" s="4"/>
      <c r="E1108" s="241"/>
      <c r="F1108" s="4"/>
      <c r="G1108" s="4"/>
      <c r="H1108" s="4"/>
      <c r="I1108" s="4"/>
      <c r="J1108" s="4"/>
      <c r="K1108" s="4"/>
      <c r="L1108" s="4"/>
      <c r="M1108" s="4"/>
    </row>
    <row r="1109" spans="1:13" ht="15.75" x14ac:dyDescent="0.25">
      <c r="A1109" s="241"/>
      <c r="B1109" s="4"/>
      <c r="C1109" s="4"/>
      <c r="D1109" s="4"/>
      <c r="E1109" s="241"/>
      <c r="F1109" s="4"/>
      <c r="G1109" s="4"/>
      <c r="H1109" s="4"/>
      <c r="I1109" s="4"/>
      <c r="J1109" s="4"/>
      <c r="K1109" s="4"/>
      <c r="L1109" s="4"/>
      <c r="M1109" s="4"/>
    </row>
    <row r="1110" spans="1:13" ht="15.75" x14ac:dyDescent="0.25">
      <c r="A1110" s="241"/>
      <c r="B1110" s="4"/>
      <c r="C1110" s="4"/>
      <c r="D1110" s="4"/>
      <c r="E1110" s="241"/>
      <c r="F1110" s="4"/>
      <c r="G1110" s="4"/>
      <c r="H1110" s="4"/>
      <c r="I1110" s="4"/>
      <c r="J1110" s="4"/>
      <c r="K1110" s="4"/>
      <c r="L1110" s="4"/>
      <c r="M1110" s="4"/>
    </row>
    <row r="1111" spans="1:13" ht="15.75" x14ac:dyDescent="0.25">
      <c r="A1111" s="241"/>
      <c r="B1111" s="4"/>
      <c r="C1111" s="4"/>
      <c r="D1111" s="4"/>
      <c r="E1111" s="241"/>
      <c r="F1111" s="4"/>
      <c r="G1111" s="4"/>
      <c r="H1111" s="4"/>
      <c r="I1111" s="4"/>
      <c r="J1111" s="4"/>
      <c r="K1111" s="4"/>
      <c r="L1111" s="4"/>
      <c r="M1111" s="4"/>
    </row>
    <row r="1112" spans="1:13" ht="15.75" x14ac:dyDescent="0.25">
      <c r="A1112" s="241"/>
      <c r="B1112" s="4"/>
      <c r="C1112" s="4"/>
      <c r="D1112" s="4"/>
      <c r="E1112" s="241"/>
      <c r="F1112" s="4"/>
      <c r="G1112" s="4"/>
      <c r="H1112" s="4"/>
      <c r="I1112" s="4"/>
      <c r="J1112" s="4"/>
      <c r="K1112" s="4"/>
      <c r="L1112" s="4"/>
      <c r="M1112" s="4"/>
    </row>
    <row r="1113" spans="1:13" ht="15.75" x14ac:dyDescent="0.25">
      <c r="A1113" s="241"/>
      <c r="B1113" s="4"/>
      <c r="C1113" s="4"/>
      <c r="D1113" s="4"/>
      <c r="E1113" s="241"/>
      <c r="F1113" s="4"/>
      <c r="G1113" s="4"/>
      <c r="H1113" s="4"/>
      <c r="I1113" s="4"/>
      <c r="J1113" s="4"/>
      <c r="K1113" s="4"/>
      <c r="L1113" s="4"/>
      <c r="M1113" s="4"/>
    </row>
    <row r="1114" spans="1:13" ht="15.75" x14ac:dyDescent="0.25">
      <c r="A1114" s="241"/>
      <c r="B1114" s="4"/>
      <c r="C1114" s="4"/>
      <c r="D1114" s="4"/>
      <c r="E1114" s="241"/>
      <c r="F1114" s="4"/>
      <c r="G1114" s="4"/>
      <c r="H1114" s="4"/>
      <c r="I1114" s="4"/>
      <c r="J1114" s="4"/>
      <c r="K1114" s="4"/>
      <c r="L1114" s="4"/>
      <c r="M1114" s="4"/>
    </row>
    <row r="1115" spans="1:13" ht="15.75" x14ac:dyDescent="0.25">
      <c r="A1115" s="241"/>
      <c r="B1115" s="4"/>
      <c r="C1115" s="4"/>
      <c r="D1115" s="4"/>
      <c r="E1115" s="241"/>
      <c r="F1115" s="4"/>
      <c r="G1115" s="4"/>
      <c r="H1115" s="4"/>
      <c r="I1115" s="4"/>
      <c r="J1115" s="4"/>
      <c r="K1115" s="4"/>
      <c r="L1115" s="4"/>
      <c r="M1115" s="4"/>
    </row>
    <row r="1116" spans="1:13" ht="15.75" x14ac:dyDescent="0.25">
      <c r="A1116" s="241"/>
      <c r="B1116" s="4"/>
      <c r="C1116" s="4"/>
      <c r="D1116" s="4"/>
      <c r="E1116" s="241"/>
      <c r="F1116" s="4"/>
      <c r="G1116" s="4"/>
      <c r="H1116" s="4"/>
      <c r="I1116" s="4"/>
      <c r="J1116" s="4"/>
      <c r="K1116" s="4"/>
      <c r="L1116" s="4"/>
      <c r="M1116" s="4"/>
    </row>
    <row r="1117" spans="1:13" ht="15.75" x14ac:dyDescent="0.25">
      <c r="A1117" s="241"/>
      <c r="B1117" s="4"/>
      <c r="C1117" s="4"/>
      <c r="D1117" s="4"/>
      <c r="E1117" s="241"/>
      <c r="F1117" s="4"/>
      <c r="G1117" s="4"/>
      <c r="H1117" s="4"/>
      <c r="I1117" s="4"/>
      <c r="J1117" s="4"/>
      <c r="K1117" s="4"/>
      <c r="L1117" s="4"/>
      <c r="M1117" s="4"/>
    </row>
    <row r="1118" spans="1:13" ht="15.75" x14ac:dyDescent="0.25">
      <c r="A1118" s="241"/>
      <c r="B1118" s="4"/>
      <c r="C1118" s="4"/>
      <c r="D1118" s="4"/>
      <c r="E1118" s="241"/>
      <c r="F1118" s="4"/>
      <c r="G1118" s="4"/>
      <c r="H1118" s="4"/>
      <c r="I1118" s="4"/>
      <c r="J1118" s="4"/>
      <c r="K1118" s="4"/>
      <c r="L1118" s="4"/>
      <c r="M1118" s="4"/>
    </row>
    <row r="1119" spans="1:13" ht="15.75" x14ac:dyDescent="0.25">
      <c r="A1119" s="241"/>
      <c r="B1119" s="4"/>
      <c r="C1119" s="4"/>
      <c r="D1119" s="4"/>
      <c r="E1119" s="241"/>
      <c r="F1119" s="4"/>
      <c r="G1119" s="4"/>
      <c r="H1119" s="4"/>
      <c r="I1119" s="4"/>
      <c r="J1119" s="4"/>
      <c r="K1119" s="4"/>
      <c r="L1119" s="4"/>
      <c r="M1119" s="4"/>
    </row>
    <row r="1120" spans="1:13" ht="15.75" x14ac:dyDescent="0.25">
      <c r="A1120" s="241"/>
      <c r="B1120" s="4"/>
      <c r="C1120" s="4"/>
      <c r="D1120" s="4"/>
      <c r="E1120" s="241"/>
      <c r="F1120" s="4"/>
      <c r="G1120" s="4"/>
      <c r="H1120" s="4"/>
      <c r="I1120" s="4"/>
      <c r="J1120" s="4"/>
      <c r="K1120" s="4"/>
      <c r="L1120" s="4"/>
      <c r="M1120" s="4"/>
    </row>
    <row r="1121" spans="1:13" ht="15.75" x14ac:dyDescent="0.25">
      <c r="A1121" s="241"/>
      <c r="B1121" s="4"/>
      <c r="C1121" s="4"/>
      <c r="D1121" s="4"/>
      <c r="E1121" s="241"/>
      <c r="F1121" s="4"/>
      <c r="G1121" s="4"/>
      <c r="H1121" s="4"/>
      <c r="I1121" s="4"/>
      <c r="J1121" s="4"/>
      <c r="K1121" s="4"/>
      <c r="L1121" s="4"/>
      <c r="M1121" s="4"/>
    </row>
    <row r="1122" spans="1:13" ht="15.75" x14ac:dyDescent="0.25">
      <c r="A1122" s="241"/>
      <c r="B1122" s="4"/>
      <c r="C1122" s="4"/>
      <c r="D1122" s="4"/>
      <c r="E1122" s="241"/>
      <c r="F1122" s="4"/>
      <c r="G1122" s="4"/>
      <c r="H1122" s="4"/>
      <c r="I1122" s="4"/>
      <c r="J1122" s="4"/>
      <c r="K1122" s="4"/>
      <c r="L1122" s="4"/>
      <c r="M1122" s="4"/>
    </row>
    <row r="1123" spans="1:13" ht="15.75" x14ac:dyDescent="0.25">
      <c r="A1123" s="241"/>
      <c r="B1123" s="4"/>
      <c r="C1123" s="4"/>
      <c r="D1123" s="4"/>
      <c r="E1123" s="241"/>
      <c r="F1123" s="4"/>
      <c r="G1123" s="4"/>
      <c r="H1123" s="4"/>
      <c r="I1123" s="4"/>
      <c r="J1123" s="4"/>
      <c r="K1123" s="4"/>
      <c r="L1123" s="4"/>
      <c r="M1123" s="4"/>
    </row>
    <row r="1124" spans="1:13" ht="15.75" x14ac:dyDescent="0.25">
      <c r="A1124" s="241"/>
      <c r="B1124" s="4"/>
      <c r="C1124" s="4"/>
      <c r="D1124" s="4"/>
      <c r="E1124" s="241"/>
      <c r="F1124" s="4"/>
      <c r="G1124" s="4"/>
      <c r="H1124" s="4"/>
      <c r="I1124" s="4"/>
      <c r="J1124" s="4"/>
      <c r="K1124" s="4"/>
      <c r="L1124" s="4"/>
      <c r="M1124" s="4"/>
    </row>
    <row r="1125" spans="1:13" ht="15.75" x14ac:dyDescent="0.25">
      <c r="A1125" s="241"/>
      <c r="B1125" s="4"/>
      <c r="C1125" s="4"/>
      <c r="D1125" s="4"/>
      <c r="E1125" s="241"/>
      <c r="F1125" s="4"/>
      <c r="G1125" s="4"/>
      <c r="H1125" s="4"/>
      <c r="I1125" s="4"/>
      <c r="J1125" s="4"/>
      <c r="K1125" s="4"/>
      <c r="L1125" s="4"/>
      <c r="M1125" s="4"/>
    </row>
    <row r="1126" spans="1:13" ht="15.75" x14ac:dyDescent="0.25">
      <c r="A1126" s="241"/>
      <c r="B1126" s="4"/>
      <c r="C1126" s="4"/>
      <c r="D1126" s="4"/>
      <c r="E1126" s="241"/>
      <c r="F1126" s="4"/>
      <c r="G1126" s="4"/>
      <c r="H1126" s="4"/>
      <c r="I1126" s="4"/>
      <c r="J1126" s="4"/>
      <c r="K1126" s="4"/>
      <c r="L1126" s="4"/>
      <c r="M1126" s="4"/>
    </row>
    <row r="1127" spans="1:13" ht="15.75" x14ac:dyDescent="0.25">
      <c r="A1127" s="241"/>
      <c r="B1127" s="4"/>
      <c r="C1127" s="4"/>
      <c r="D1127" s="4"/>
      <c r="E1127" s="241"/>
      <c r="F1127" s="4"/>
      <c r="G1127" s="4"/>
      <c r="H1127" s="4"/>
      <c r="I1127" s="4"/>
      <c r="J1127" s="4"/>
      <c r="K1127" s="4"/>
      <c r="L1127" s="4"/>
      <c r="M1127" s="4"/>
    </row>
    <row r="1128" spans="1:13" ht="15.75" x14ac:dyDescent="0.25">
      <c r="A1128" s="241"/>
      <c r="B1128" s="4"/>
      <c r="C1128" s="4"/>
      <c r="D1128" s="4"/>
      <c r="E1128" s="241"/>
      <c r="F1128" s="4"/>
      <c r="G1128" s="4"/>
      <c r="H1128" s="4"/>
      <c r="I1128" s="4"/>
      <c r="J1128" s="4"/>
      <c r="K1128" s="4"/>
      <c r="L1128" s="4"/>
      <c r="M1128" s="4"/>
    </row>
    <row r="1129" spans="1:13" ht="15.75" x14ac:dyDescent="0.25">
      <c r="A1129" s="241"/>
      <c r="B1129" s="4"/>
      <c r="C1129" s="4"/>
      <c r="D1129" s="4"/>
      <c r="E1129" s="241"/>
      <c r="F1129" s="4"/>
      <c r="G1129" s="4"/>
      <c r="H1129" s="4"/>
      <c r="I1129" s="4"/>
      <c r="J1129" s="4"/>
      <c r="K1129" s="4"/>
      <c r="L1129" s="4"/>
      <c r="M1129" s="4"/>
    </row>
    <row r="1130" spans="1:13" ht="15.75" x14ac:dyDescent="0.25">
      <c r="A1130" s="241"/>
      <c r="B1130" s="4"/>
      <c r="C1130" s="4"/>
      <c r="D1130" s="4"/>
      <c r="E1130" s="241"/>
      <c r="F1130" s="4"/>
      <c r="G1130" s="4"/>
      <c r="H1130" s="4"/>
      <c r="I1130" s="4"/>
      <c r="J1130" s="4"/>
      <c r="K1130" s="4"/>
      <c r="L1130" s="4"/>
      <c r="M1130" s="4"/>
    </row>
    <row r="1131" spans="1:13" ht="15.75" x14ac:dyDescent="0.25">
      <c r="A1131" s="241"/>
      <c r="B1131" s="4"/>
      <c r="C1131" s="4"/>
      <c r="D1131" s="4"/>
      <c r="E1131" s="241"/>
      <c r="F1131" s="4"/>
      <c r="G1131" s="4"/>
      <c r="H1131" s="4"/>
      <c r="I1131" s="4"/>
      <c r="J1131" s="4"/>
      <c r="K1131" s="4"/>
      <c r="L1131" s="4"/>
      <c r="M1131" s="4"/>
    </row>
    <row r="1132" spans="1:13" ht="15.75" x14ac:dyDescent="0.25">
      <c r="A1132" s="241"/>
      <c r="B1132" s="4"/>
      <c r="C1132" s="4"/>
      <c r="D1132" s="4"/>
      <c r="E1132" s="241"/>
      <c r="F1132" s="4"/>
      <c r="G1132" s="4"/>
      <c r="H1132" s="4"/>
      <c r="I1132" s="4"/>
      <c r="J1132" s="4"/>
      <c r="K1132" s="4"/>
      <c r="L1132" s="4"/>
      <c r="M1132" s="4"/>
    </row>
    <row r="1133" spans="1:13" ht="15.75" x14ac:dyDescent="0.25">
      <c r="A1133" s="241"/>
      <c r="B1133" s="4"/>
      <c r="C1133" s="4"/>
      <c r="D1133" s="4"/>
      <c r="E1133" s="241"/>
      <c r="F1133" s="4"/>
      <c r="G1133" s="4"/>
      <c r="H1133" s="4"/>
      <c r="I1133" s="4"/>
      <c r="J1133" s="4"/>
      <c r="K1133" s="4"/>
      <c r="L1133" s="4"/>
      <c r="M1133" s="4"/>
    </row>
    <row r="1134" spans="1:13" ht="15.75" x14ac:dyDescent="0.25">
      <c r="A1134" s="241"/>
      <c r="B1134" s="4"/>
      <c r="C1134" s="4"/>
      <c r="D1134" s="4"/>
      <c r="E1134" s="241"/>
      <c r="F1134" s="4"/>
      <c r="G1134" s="4"/>
      <c r="H1134" s="4"/>
      <c r="I1134" s="4"/>
      <c r="J1134" s="4"/>
      <c r="K1134" s="4"/>
      <c r="L1134" s="4"/>
      <c r="M1134" s="4"/>
    </row>
    <row r="1135" spans="1:13" ht="15.75" x14ac:dyDescent="0.25">
      <c r="A1135" s="241"/>
      <c r="B1135" s="4"/>
      <c r="C1135" s="4"/>
      <c r="D1135" s="4"/>
      <c r="E1135" s="241"/>
      <c r="F1135" s="4"/>
      <c r="G1135" s="4"/>
      <c r="H1135" s="4"/>
      <c r="I1135" s="4"/>
      <c r="J1135" s="4"/>
      <c r="K1135" s="4"/>
      <c r="L1135" s="4"/>
      <c r="M1135" s="4"/>
    </row>
    <row r="1136" spans="1:13" ht="15.75" x14ac:dyDescent="0.25">
      <c r="A1136" s="241"/>
      <c r="B1136" s="4"/>
      <c r="C1136" s="4"/>
      <c r="D1136" s="4"/>
      <c r="E1136" s="241"/>
      <c r="F1136" s="4"/>
      <c r="G1136" s="4"/>
      <c r="H1136" s="4"/>
      <c r="I1136" s="4"/>
      <c r="J1136" s="4"/>
      <c r="K1136" s="4"/>
      <c r="L1136" s="4"/>
      <c r="M1136" s="4"/>
    </row>
    <row r="1137" spans="1:13" ht="15.75" x14ac:dyDescent="0.25">
      <c r="A1137" s="241"/>
      <c r="B1137" s="4"/>
      <c r="C1137" s="4"/>
      <c r="D1137" s="4"/>
      <c r="E1137" s="241"/>
      <c r="F1137" s="4"/>
      <c r="G1137" s="4"/>
      <c r="H1137" s="4"/>
      <c r="I1137" s="4"/>
      <c r="J1137" s="4"/>
      <c r="K1137" s="4"/>
      <c r="L1137" s="4"/>
      <c r="M1137" s="4"/>
    </row>
    <row r="1138" spans="1:13" ht="15.75" x14ac:dyDescent="0.25">
      <c r="A1138" s="241"/>
      <c r="B1138" s="4"/>
      <c r="C1138" s="4"/>
      <c r="D1138" s="4"/>
      <c r="E1138" s="241"/>
      <c r="F1138" s="4"/>
      <c r="G1138" s="4"/>
      <c r="H1138" s="4"/>
      <c r="I1138" s="4"/>
      <c r="J1138" s="4"/>
      <c r="K1138" s="4"/>
      <c r="L1138" s="4"/>
      <c r="M1138" s="4"/>
    </row>
    <row r="1139" spans="1:13" ht="15.75" x14ac:dyDescent="0.25">
      <c r="A1139" s="241"/>
      <c r="B1139" s="4"/>
      <c r="C1139" s="4"/>
      <c r="D1139" s="4"/>
      <c r="E1139" s="241"/>
      <c r="F1139" s="4"/>
      <c r="G1139" s="4"/>
      <c r="H1139" s="4"/>
      <c r="I1139" s="4"/>
      <c r="J1139" s="4"/>
      <c r="K1139" s="4"/>
      <c r="L1139" s="4"/>
      <c r="M1139" s="4"/>
    </row>
    <row r="1140" spans="1:13" ht="15.75" x14ac:dyDescent="0.25">
      <c r="A1140" s="241"/>
      <c r="B1140" s="4"/>
      <c r="C1140" s="4"/>
      <c r="D1140" s="4"/>
      <c r="E1140" s="241"/>
      <c r="F1140" s="4"/>
      <c r="G1140" s="4"/>
      <c r="H1140" s="4"/>
      <c r="I1140" s="4"/>
      <c r="J1140" s="4"/>
      <c r="K1140" s="4"/>
      <c r="L1140" s="4"/>
      <c r="M1140" s="4"/>
    </row>
    <row r="1141" spans="1:13" ht="15.75" x14ac:dyDescent="0.25">
      <c r="A1141" s="241"/>
      <c r="B1141" s="4"/>
      <c r="C1141" s="4"/>
      <c r="D1141" s="4"/>
      <c r="E1141" s="241"/>
      <c r="F1141" s="4"/>
      <c r="G1141" s="4"/>
      <c r="H1141" s="4"/>
      <c r="I1141" s="4"/>
      <c r="J1141" s="4"/>
      <c r="K1141" s="4"/>
      <c r="L1141" s="4"/>
      <c r="M1141" s="4"/>
    </row>
    <row r="1142" spans="1:13" ht="15.75" x14ac:dyDescent="0.25">
      <c r="A1142" s="241"/>
      <c r="B1142" s="4"/>
      <c r="C1142" s="4"/>
      <c r="D1142" s="4"/>
      <c r="E1142" s="241"/>
      <c r="F1142" s="4"/>
      <c r="G1142" s="4"/>
      <c r="H1142" s="4"/>
      <c r="I1142" s="4"/>
      <c r="J1142" s="4"/>
      <c r="K1142" s="4"/>
      <c r="L1142" s="4"/>
      <c r="M1142" s="4"/>
    </row>
    <row r="1143" spans="1:13" ht="15.75" x14ac:dyDescent="0.25">
      <c r="A1143" s="241"/>
      <c r="B1143" s="4"/>
      <c r="C1143" s="4"/>
      <c r="D1143" s="4"/>
      <c r="E1143" s="241"/>
      <c r="F1143" s="4"/>
      <c r="G1143" s="4"/>
      <c r="H1143" s="4"/>
      <c r="I1143" s="4"/>
      <c r="J1143" s="4"/>
      <c r="K1143" s="4"/>
      <c r="L1143" s="4"/>
      <c r="M1143" s="4"/>
    </row>
    <row r="1144" spans="1:13" ht="15.75" x14ac:dyDescent="0.25">
      <c r="A1144" s="241"/>
      <c r="B1144" s="4"/>
      <c r="C1144" s="4"/>
      <c r="D1144" s="4"/>
      <c r="E1144" s="241"/>
      <c r="F1144" s="4"/>
      <c r="G1144" s="4"/>
      <c r="H1144" s="4"/>
      <c r="I1144" s="4"/>
      <c r="J1144" s="4"/>
      <c r="K1144" s="4"/>
      <c r="L1144" s="4"/>
      <c r="M1144" s="4"/>
    </row>
    <row r="1145" spans="1:13" ht="15.75" x14ac:dyDescent="0.25">
      <c r="A1145" s="241"/>
      <c r="B1145" s="4"/>
      <c r="C1145" s="4"/>
      <c r="D1145" s="4"/>
      <c r="E1145" s="241"/>
      <c r="F1145" s="4"/>
      <c r="G1145" s="4"/>
      <c r="H1145" s="4"/>
      <c r="I1145" s="4"/>
      <c r="J1145" s="4"/>
      <c r="K1145" s="4"/>
      <c r="L1145" s="4"/>
      <c r="M1145" s="4"/>
    </row>
    <row r="1146" spans="1:13" ht="15.75" x14ac:dyDescent="0.25">
      <c r="A1146" s="241"/>
      <c r="B1146" s="4"/>
      <c r="C1146" s="4"/>
      <c r="D1146" s="4"/>
      <c r="E1146" s="241"/>
      <c r="F1146" s="4"/>
      <c r="G1146" s="4"/>
      <c r="H1146" s="4"/>
      <c r="I1146" s="4"/>
      <c r="J1146" s="4"/>
      <c r="K1146" s="4"/>
      <c r="L1146" s="4"/>
      <c r="M1146" s="4"/>
    </row>
    <row r="1147" spans="1:13" ht="15.75" x14ac:dyDescent="0.25">
      <c r="A1147" s="241"/>
      <c r="B1147" s="4"/>
      <c r="C1147" s="4"/>
      <c r="D1147" s="4"/>
      <c r="E1147" s="241"/>
      <c r="F1147" s="4"/>
      <c r="G1147" s="4"/>
      <c r="H1147" s="4"/>
      <c r="I1147" s="4"/>
      <c r="J1147" s="4"/>
      <c r="K1147" s="4"/>
      <c r="L1147" s="4"/>
      <c r="M1147" s="4"/>
    </row>
    <row r="1148" spans="1:13" ht="15.75" x14ac:dyDescent="0.25">
      <c r="A1148" s="241"/>
      <c r="B1148" s="4"/>
      <c r="C1148" s="4"/>
      <c r="D1148" s="4"/>
      <c r="E1148" s="241"/>
      <c r="F1148" s="4"/>
      <c r="G1148" s="4"/>
      <c r="H1148" s="4"/>
      <c r="I1148" s="4"/>
      <c r="J1148" s="4"/>
      <c r="K1148" s="4"/>
      <c r="L1148" s="4"/>
      <c r="M1148" s="4"/>
    </row>
    <row r="1149" spans="1:13" ht="15.75" x14ac:dyDescent="0.25">
      <c r="A1149" s="241"/>
      <c r="B1149" s="4"/>
      <c r="C1149" s="4"/>
      <c r="D1149" s="4"/>
      <c r="E1149" s="241"/>
      <c r="F1149" s="4"/>
      <c r="G1149" s="4"/>
      <c r="H1149" s="4"/>
      <c r="I1149" s="4"/>
      <c r="J1149" s="4"/>
      <c r="K1149" s="4"/>
      <c r="L1149" s="4"/>
      <c r="M1149" s="4"/>
    </row>
    <row r="1150" spans="1:13" ht="15.75" x14ac:dyDescent="0.25">
      <c r="A1150" s="241"/>
      <c r="B1150" s="4"/>
      <c r="C1150" s="4"/>
      <c r="D1150" s="4"/>
      <c r="E1150" s="241"/>
      <c r="F1150" s="4"/>
      <c r="G1150" s="4"/>
      <c r="H1150" s="4"/>
      <c r="I1150" s="4"/>
      <c r="J1150" s="4"/>
      <c r="K1150" s="4"/>
      <c r="L1150" s="4"/>
      <c r="M1150" s="4"/>
    </row>
    <row r="1151" spans="1:13" ht="15.75" x14ac:dyDescent="0.25">
      <c r="A1151" s="241"/>
      <c r="B1151" s="4"/>
      <c r="C1151" s="4"/>
      <c r="D1151" s="4"/>
      <c r="E1151" s="241"/>
      <c r="F1151" s="4"/>
      <c r="G1151" s="4"/>
      <c r="H1151" s="4"/>
      <c r="I1151" s="4"/>
      <c r="J1151" s="4"/>
      <c r="K1151" s="4"/>
      <c r="L1151" s="4"/>
      <c r="M1151" s="4"/>
    </row>
    <row r="1152" spans="1:13" ht="15.75" x14ac:dyDescent="0.25">
      <c r="A1152" s="241"/>
      <c r="B1152" s="4"/>
      <c r="C1152" s="4"/>
      <c r="D1152" s="4"/>
      <c r="E1152" s="241"/>
      <c r="F1152" s="4"/>
      <c r="G1152" s="4"/>
      <c r="H1152" s="4"/>
      <c r="I1152" s="4"/>
      <c r="J1152" s="4"/>
      <c r="K1152" s="4"/>
      <c r="L1152" s="4"/>
      <c r="M1152" s="4"/>
    </row>
    <row r="1153" spans="1:13" ht="15.75" x14ac:dyDescent="0.25">
      <c r="A1153" s="241"/>
      <c r="B1153" s="4"/>
      <c r="C1153" s="4"/>
      <c r="D1153" s="4"/>
      <c r="E1153" s="241"/>
      <c r="F1153" s="4"/>
      <c r="G1153" s="4"/>
      <c r="H1153" s="4"/>
      <c r="I1153" s="4"/>
      <c r="J1153" s="4"/>
      <c r="K1153" s="4"/>
      <c r="L1153" s="4"/>
      <c r="M1153" s="4"/>
    </row>
    <row r="1154" spans="1:13" ht="15.75" x14ac:dyDescent="0.25">
      <c r="A1154" s="241"/>
      <c r="B1154" s="4"/>
      <c r="C1154" s="4"/>
      <c r="D1154" s="4"/>
      <c r="E1154" s="241"/>
      <c r="F1154" s="4"/>
      <c r="G1154" s="4"/>
      <c r="H1154" s="4"/>
      <c r="I1154" s="4"/>
      <c r="J1154" s="4"/>
      <c r="K1154" s="4"/>
      <c r="L1154" s="4"/>
      <c r="M1154" s="4"/>
    </row>
    <row r="1155" spans="1:13" ht="15.75" x14ac:dyDescent="0.25">
      <c r="A1155" s="241"/>
      <c r="B1155" s="4"/>
      <c r="C1155" s="4"/>
      <c r="D1155" s="4"/>
      <c r="E1155" s="241"/>
      <c r="F1155" s="4"/>
      <c r="G1155" s="4"/>
      <c r="H1155" s="4"/>
      <c r="I1155" s="4"/>
      <c r="J1155" s="4"/>
      <c r="K1155" s="4"/>
      <c r="L1155" s="4"/>
      <c r="M1155" s="4"/>
    </row>
    <row r="1156" spans="1:13" ht="15.75" x14ac:dyDescent="0.25">
      <c r="A1156" s="241"/>
      <c r="B1156" s="4"/>
      <c r="C1156" s="4"/>
      <c r="D1156" s="4"/>
      <c r="E1156" s="241"/>
      <c r="F1156" s="4"/>
      <c r="G1156" s="4"/>
      <c r="H1156" s="4"/>
      <c r="I1156" s="4"/>
      <c r="J1156" s="4"/>
      <c r="K1156" s="4"/>
      <c r="L1156" s="4"/>
      <c r="M1156" s="4"/>
    </row>
    <row r="1157" spans="1:13" ht="15.75" x14ac:dyDescent="0.25">
      <c r="A1157" s="242"/>
      <c r="B1157" s="235"/>
      <c r="C1157" s="235"/>
      <c r="D1157" s="235"/>
      <c r="E1157" s="242"/>
      <c r="F1157" s="235"/>
      <c r="G1157" s="235"/>
      <c r="H1157" s="235"/>
      <c r="I1157" s="235"/>
      <c r="J1157" s="235"/>
      <c r="K1157" s="235"/>
      <c r="L1157" s="235"/>
      <c r="M1157" s="235"/>
    </row>
    <row r="1158" spans="1:13" ht="15.75" x14ac:dyDescent="0.25">
      <c r="A1158" s="242"/>
      <c r="B1158" s="235"/>
      <c r="C1158" s="235"/>
      <c r="D1158" s="235"/>
      <c r="E1158" s="242"/>
      <c r="F1158" s="235"/>
      <c r="G1158" s="235"/>
      <c r="H1158" s="235"/>
      <c r="I1158" s="235"/>
      <c r="J1158" s="235"/>
      <c r="K1158" s="235"/>
      <c r="L1158" s="235"/>
      <c r="M1158" s="235"/>
    </row>
    <row r="1159" spans="1:13" ht="15.75" x14ac:dyDescent="0.25">
      <c r="A1159" s="242"/>
      <c r="B1159" s="235"/>
      <c r="C1159" s="235"/>
      <c r="D1159" s="235"/>
      <c r="E1159" s="242"/>
      <c r="F1159" s="235"/>
      <c r="G1159" s="235"/>
      <c r="H1159" s="235"/>
      <c r="I1159" s="235"/>
      <c r="J1159" s="235"/>
      <c r="K1159" s="235"/>
      <c r="L1159" s="235"/>
      <c r="M1159" s="235"/>
    </row>
    <row r="1160" spans="1:13" ht="15.75" x14ac:dyDescent="0.25">
      <c r="A1160" s="242"/>
      <c r="B1160" s="235"/>
      <c r="C1160" s="235"/>
      <c r="D1160" s="235"/>
      <c r="E1160" s="242"/>
      <c r="F1160" s="235"/>
      <c r="G1160" s="235"/>
      <c r="H1160" s="235"/>
      <c r="I1160" s="235"/>
      <c r="J1160" s="235"/>
      <c r="K1160" s="235"/>
      <c r="L1160" s="235"/>
      <c r="M1160" s="235"/>
    </row>
    <row r="1161" spans="1:13" ht="15.75" x14ac:dyDescent="0.25">
      <c r="A1161" s="242"/>
      <c r="B1161" s="235"/>
      <c r="C1161" s="235"/>
      <c r="D1161" s="235"/>
      <c r="E1161" s="242"/>
      <c r="F1161" s="235"/>
      <c r="G1161" s="235"/>
      <c r="H1161" s="235"/>
      <c r="I1161" s="235"/>
      <c r="J1161" s="235"/>
      <c r="K1161" s="235"/>
      <c r="L1161" s="235"/>
      <c r="M1161" s="235"/>
    </row>
    <row r="1162" spans="1:13" ht="15.75" x14ac:dyDescent="0.25">
      <c r="A1162" s="242"/>
      <c r="B1162" s="235"/>
      <c r="C1162" s="235"/>
      <c r="D1162" s="235"/>
      <c r="E1162" s="242"/>
      <c r="F1162" s="235"/>
      <c r="G1162" s="235"/>
      <c r="H1162" s="235"/>
      <c r="I1162" s="235"/>
      <c r="J1162" s="235"/>
      <c r="K1162" s="235"/>
      <c r="L1162" s="235"/>
      <c r="M1162" s="235"/>
    </row>
    <row r="1163" spans="1:13" ht="15.75" x14ac:dyDescent="0.25">
      <c r="A1163" s="242"/>
      <c r="B1163" s="235"/>
      <c r="C1163" s="235"/>
      <c r="D1163" s="235"/>
      <c r="E1163" s="242"/>
      <c r="F1163" s="235"/>
      <c r="G1163" s="235"/>
      <c r="H1163" s="235"/>
      <c r="I1163" s="235"/>
      <c r="J1163" s="235"/>
      <c r="K1163" s="235"/>
      <c r="L1163" s="235"/>
      <c r="M1163" s="235"/>
    </row>
    <row r="1164" spans="1:13" ht="15.75" x14ac:dyDescent="0.25">
      <c r="A1164" s="242"/>
      <c r="B1164" s="235"/>
      <c r="C1164" s="235"/>
      <c r="D1164" s="235"/>
      <c r="E1164" s="242"/>
      <c r="F1164" s="235"/>
      <c r="G1164" s="235"/>
      <c r="H1164" s="235"/>
      <c r="I1164" s="235"/>
      <c r="J1164" s="235"/>
      <c r="K1164" s="235"/>
      <c r="L1164" s="235"/>
      <c r="M1164" s="235"/>
    </row>
    <row r="1165" spans="1:13" ht="15.75" x14ac:dyDescent="0.25">
      <c r="A1165" s="242"/>
      <c r="B1165" s="235"/>
      <c r="C1165" s="235"/>
      <c r="D1165" s="235"/>
      <c r="E1165" s="242"/>
      <c r="F1165" s="235"/>
      <c r="G1165" s="235"/>
      <c r="H1165" s="235"/>
      <c r="I1165" s="235"/>
      <c r="J1165" s="235"/>
      <c r="K1165" s="235"/>
      <c r="L1165" s="235"/>
      <c r="M1165" s="235"/>
    </row>
    <row r="1166" spans="1:13" ht="15.75" x14ac:dyDescent="0.25">
      <c r="A1166" s="242"/>
      <c r="B1166" s="235"/>
      <c r="C1166" s="235"/>
      <c r="D1166" s="235"/>
      <c r="E1166" s="242"/>
      <c r="F1166" s="235"/>
      <c r="G1166" s="235"/>
      <c r="H1166" s="235"/>
      <c r="I1166" s="235"/>
      <c r="J1166" s="235"/>
      <c r="K1166" s="235"/>
      <c r="L1166" s="235"/>
      <c r="M1166" s="235"/>
    </row>
    <row r="1167" spans="1:13" ht="15.75" x14ac:dyDescent="0.25">
      <c r="A1167" s="242"/>
      <c r="B1167" s="235"/>
      <c r="C1167" s="235"/>
      <c r="D1167" s="235"/>
      <c r="E1167" s="242"/>
      <c r="F1167" s="235"/>
      <c r="G1167" s="235"/>
      <c r="H1167" s="235"/>
      <c r="I1167" s="235"/>
      <c r="J1167" s="235"/>
      <c r="K1167" s="235"/>
      <c r="L1167" s="235"/>
      <c r="M1167" s="235"/>
    </row>
    <row r="1168" spans="1:13" ht="15.75" x14ac:dyDescent="0.25">
      <c r="A1168" s="242"/>
      <c r="B1168" s="235"/>
      <c r="C1168" s="235"/>
      <c r="D1168" s="235"/>
      <c r="E1168" s="242"/>
      <c r="F1168" s="235"/>
      <c r="G1168" s="235"/>
      <c r="H1168" s="235"/>
      <c r="I1168" s="235"/>
      <c r="J1168" s="235"/>
      <c r="K1168" s="235"/>
      <c r="L1168" s="235"/>
      <c r="M1168" s="235"/>
    </row>
    <row r="1169" spans="1:13" ht="15.75" x14ac:dyDescent="0.25">
      <c r="A1169" s="242"/>
      <c r="B1169" s="235"/>
      <c r="C1169" s="235"/>
      <c r="D1169" s="235"/>
      <c r="E1169" s="242"/>
      <c r="F1169" s="235"/>
      <c r="G1169" s="235"/>
      <c r="H1169" s="235"/>
      <c r="I1169" s="235"/>
      <c r="J1169" s="235"/>
      <c r="K1169" s="235"/>
      <c r="L1169" s="235"/>
      <c r="M1169" s="235"/>
    </row>
    <row r="1170" spans="1:13" ht="15.75" x14ac:dyDescent="0.25">
      <c r="A1170" s="242"/>
      <c r="B1170" s="235"/>
      <c r="C1170" s="235"/>
      <c r="D1170" s="235"/>
      <c r="E1170" s="242"/>
      <c r="F1170" s="235"/>
      <c r="G1170" s="235"/>
      <c r="H1170" s="235"/>
      <c r="I1170" s="235"/>
      <c r="J1170" s="235"/>
      <c r="K1170" s="235"/>
      <c r="L1170" s="235"/>
      <c r="M1170" s="235"/>
    </row>
    <row r="1171" spans="1:13" ht="15.75" x14ac:dyDescent="0.25">
      <c r="A1171" s="242"/>
      <c r="B1171" s="235"/>
      <c r="C1171" s="235"/>
      <c r="D1171" s="235"/>
      <c r="E1171" s="242"/>
      <c r="F1171" s="235"/>
      <c r="G1171" s="235"/>
      <c r="H1171" s="235"/>
      <c r="I1171" s="235"/>
      <c r="J1171" s="235"/>
      <c r="K1171" s="235"/>
      <c r="L1171" s="235"/>
      <c r="M1171" s="235"/>
    </row>
    <row r="1172" spans="1:13" ht="15.75" x14ac:dyDescent="0.25">
      <c r="A1172" s="242"/>
      <c r="B1172" s="235"/>
      <c r="C1172" s="235"/>
      <c r="D1172" s="235"/>
      <c r="E1172" s="242"/>
      <c r="F1172" s="235"/>
      <c r="G1172" s="235"/>
      <c r="H1172" s="235"/>
      <c r="I1172" s="235"/>
      <c r="J1172" s="235"/>
      <c r="K1172" s="235"/>
      <c r="L1172" s="235"/>
      <c r="M1172" s="235"/>
    </row>
    <row r="1173" spans="1:13" ht="15.75" x14ac:dyDescent="0.25">
      <c r="A1173" s="242"/>
      <c r="B1173" s="235"/>
      <c r="C1173" s="235"/>
      <c r="D1173" s="235"/>
      <c r="E1173" s="242"/>
      <c r="F1173" s="235"/>
      <c r="G1173" s="235"/>
      <c r="H1173" s="235"/>
      <c r="I1173" s="235"/>
      <c r="J1173" s="235"/>
      <c r="K1173" s="235"/>
      <c r="L1173" s="235"/>
      <c r="M1173" s="235"/>
    </row>
    <row r="1174" spans="1:13" ht="15.75" x14ac:dyDescent="0.25">
      <c r="A1174" s="242"/>
      <c r="B1174" s="235"/>
      <c r="C1174" s="235"/>
      <c r="D1174" s="235"/>
      <c r="E1174" s="242"/>
      <c r="F1174" s="235"/>
      <c r="G1174" s="235"/>
      <c r="H1174" s="235"/>
      <c r="I1174" s="235"/>
      <c r="J1174" s="235"/>
      <c r="K1174" s="235"/>
      <c r="L1174" s="235"/>
      <c r="M1174" s="235"/>
    </row>
    <row r="1175" spans="1:13" ht="15.75" x14ac:dyDescent="0.25">
      <c r="A1175" s="242"/>
      <c r="B1175" s="235"/>
      <c r="C1175" s="235"/>
      <c r="D1175" s="235"/>
      <c r="E1175" s="242"/>
      <c r="F1175" s="235"/>
      <c r="G1175" s="235"/>
      <c r="H1175" s="235"/>
      <c r="I1175" s="235"/>
      <c r="J1175" s="235"/>
      <c r="K1175" s="235"/>
      <c r="L1175" s="235"/>
      <c r="M1175" s="235"/>
    </row>
    <row r="1176" spans="1:13" ht="15.75" x14ac:dyDescent="0.25">
      <c r="A1176" s="242"/>
      <c r="B1176" s="235"/>
      <c r="C1176" s="235"/>
      <c r="D1176" s="235"/>
      <c r="E1176" s="242"/>
      <c r="F1176" s="235"/>
      <c r="G1176" s="235"/>
      <c r="H1176" s="235"/>
      <c r="I1176" s="235"/>
      <c r="J1176" s="235"/>
      <c r="K1176" s="235"/>
      <c r="L1176" s="235"/>
      <c r="M1176" s="235"/>
    </row>
    <row r="1177" spans="1:13" ht="15.75" x14ac:dyDescent="0.25">
      <c r="A1177" s="242"/>
      <c r="B1177" s="235"/>
      <c r="C1177" s="235"/>
      <c r="D1177" s="235"/>
      <c r="E1177" s="242"/>
      <c r="F1177" s="235"/>
      <c r="G1177" s="235"/>
      <c r="H1177" s="235"/>
      <c r="I1177" s="235"/>
      <c r="J1177" s="235"/>
      <c r="K1177" s="235"/>
      <c r="L1177" s="235"/>
      <c r="M1177" s="235"/>
    </row>
    <row r="1178" spans="1:13" ht="15.75" x14ac:dyDescent="0.25">
      <c r="A1178" s="242"/>
      <c r="B1178" s="235"/>
      <c r="C1178" s="235"/>
      <c r="D1178" s="235"/>
      <c r="E1178" s="242"/>
      <c r="F1178" s="235"/>
      <c r="G1178" s="235"/>
      <c r="H1178" s="235"/>
      <c r="I1178" s="235"/>
      <c r="J1178" s="235"/>
      <c r="K1178" s="235"/>
      <c r="L1178" s="235"/>
      <c r="M1178" s="235"/>
    </row>
    <row r="1179" spans="1:13" ht="15.75" x14ac:dyDescent="0.25">
      <c r="A1179" s="242"/>
      <c r="B1179" s="235"/>
      <c r="C1179" s="235"/>
      <c r="D1179" s="235"/>
      <c r="E1179" s="242"/>
      <c r="F1179" s="235"/>
      <c r="G1179" s="235"/>
      <c r="H1179" s="235"/>
      <c r="I1179" s="235"/>
      <c r="J1179" s="235"/>
      <c r="K1179" s="235"/>
      <c r="L1179" s="235"/>
      <c r="M1179" s="235"/>
    </row>
    <row r="1180" spans="1:13" ht="15.75" x14ac:dyDescent="0.25">
      <c r="A1180" s="242"/>
      <c r="B1180" s="235"/>
      <c r="C1180" s="235"/>
      <c r="D1180" s="235"/>
      <c r="E1180" s="242"/>
      <c r="F1180" s="235"/>
      <c r="G1180" s="235"/>
      <c r="H1180" s="235"/>
      <c r="I1180" s="235"/>
      <c r="J1180" s="235"/>
      <c r="K1180" s="235"/>
      <c r="L1180" s="235"/>
      <c r="M1180" s="235"/>
    </row>
    <row r="1181" spans="1:13" ht="15.75" x14ac:dyDescent="0.25">
      <c r="A1181" s="242"/>
      <c r="B1181" s="235"/>
      <c r="C1181" s="235"/>
      <c r="D1181" s="235"/>
      <c r="E1181" s="242"/>
      <c r="F1181" s="235"/>
      <c r="G1181" s="235"/>
      <c r="H1181" s="235"/>
      <c r="I1181" s="235"/>
      <c r="J1181" s="235"/>
      <c r="K1181" s="235"/>
      <c r="L1181" s="235"/>
      <c r="M1181" s="235"/>
    </row>
    <row r="1182" spans="1:13" ht="15.75" x14ac:dyDescent="0.25">
      <c r="A1182" s="242"/>
      <c r="B1182" s="235"/>
      <c r="C1182" s="235"/>
      <c r="D1182" s="235"/>
      <c r="E1182" s="242"/>
      <c r="F1182" s="235"/>
      <c r="G1182" s="235"/>
      <c r="H1182" s="235"/>
      <c r="I1182" s="235"/>
      <c r="J1182" s="235"/>
      <c r="K1182" s="235"/>
      <c r="L1182" s="235"/>
      <c r="M1182" s="235"/>
    </row>
    <row r="1183" spans="1:13" ht="15.75" x14ac:dyDescent="0.25">
      <c r="A1183" s="242"/>
      <c r="B1183" s="235"/>
      <c r="C1183" s="235"/>
      <c r="D1183" s="235"/>
      <c r="E1183" s="242"/>
      <c r="F1183" s="235"/>
      <c r="G1183" s="235"/>
      <c r="H1183" s="235"/>
      <c r="I1183" s="235"/>
      <c r="J1183" s="235"/>
      <c r="K1183" s="235"/>
      <c r="L1183" s="235"/>
      <c r="M1183" s="235"/>
    </row>
    <row r="1184" spans="1:13" ht="15.75" x14ac:dyDescent="0.25">
      <c r="A1184" s="242"/>
      <c r="B1184" s="235"/>
      <c r="C1184" s="235"/>
      <c r="D1184" s="235"/>
      <c r="E1184" s="242"/>
      <c r="F1184" s="235"/>
      <c r="G1184" s="235"/>
      <c r="H1184" s="235"/>
      <c r="I1184" s="235"/>
      <c r="J1184" s="235"/>
      <c r="K1184" s="235"/>
      <c r="L1184" s="235"/>
      <c r="M1184" s="235"/>
    </row>
    <row r="1185" spans="1:13" ht="15.75" x14ac:dyDescent="0.25">
      <c r="A1185" s="242"/>
      <c r="B1185" s="235"/>
      <c r="C1185" s="235"/>
      <c r="D1185" s="235"/>
      <c r="E1185" s="242"/>
      <c r="F1185" s="235"/>
      <c r="G1185" s="235"/>
      <c r="H1185" s="235"/>
      <c r="I1185" s="235"/>
      <c r="J1185" s="235"/>
      <c r="K1185" s="235"/>
      <c r="L1185" s="235"/>
      <c r="M1185" s="235"/>
    </row>
    <row r="1186" spans="1:13" ht="15.75" x14ac:dyDescent="0.25">
      <c r="A1186" s="242"/>
      <c r="B1186" s="235"/>
      <c r="C1186" s="235"/>
      <c r="D1186" s="235"/>
      <c r="E1186" s="242"/>
      <c r="F1186" s="235"/>
      <c r="G1186" s="235"/>
      <c r="H1186" s="235"/>
      <c r="I1186" s="235"/>
      <c r="J1186" s="235"/>
      <c r="K1186" s="235"/>
      <c r="L1186" s="235"/>
      <c r="M1186" s="235"/>
    </row>
    <row r="1187" spans="1:13" ht="15.75" x14ac:dyDescent="0.25">
      <c r="A1187" s="242"/>
      <c r="B1187" s="235"/>
      <c r="C1187" s="235"/>
      <c r="D1187" s="235"/>
      <c r="E1187" s="242"/>
      <c r="F1187" s="235"/>
      <c r="G1187" s="235"/>
      <c r="H1187" s="235"/>
      <c r="I1187" s="235"/>
      <c r="J1187" s="235"/>
      <c r="K1187" s="235"/>
      <c r="L1187" s="235"/>
      <c r="M1187" s="235"/>
    </row>
    <row r="1188" spans="1:13" ht="15.75" x14ac:dyDescent="0.25">
      <c r="A1188" s="242"/>
      <c r="B1188" s="235"/>
      <c r="C1188" s="235"/>
      <c r="D1188" s="235"/>
      <c r="E1188" s="242"/>
      <c r="F1188" s="235"/>
      <c r="G1188" s="235"/>
      <c r="H1188" s="235"/>
      <c r="I1188" s="235"/>
      <c r="J1188" s="235"/>
      <c r="K1188" s="235"/>
      <c r="L1188" s="235"/>
      <c r="M1188" s="235"/>
    </row>
    <row r="1189" spans="1:13" ht="15.75" x14ac:dyDescent="0.25">
      <c r="A1189" s="242"/>
      <c r="B1189" s="235"/>
      <c r="C1189" s="235"/>
      <c r="D1189" s="235"/>
      <c r="E1189" s="242"/>
      <c r="F1189" s="235"/>
      <c r="G1189" s="235"/>
      <c r="H1189" s="235"/>
      <c r="I1189" s="235"/>
      <c r="J1189" s="235"/>
      <c r="K1189" s="235"/>
      <c r="L1189" s="235"/>
      <c r="M1189" s="235"/>
    </row>
    <row r="1190" spans="1:13" ht="15.75" x14ac:dyDescent="0.25">
      <c r="A1190" s="242"/>
      <c r="B1190" s="235"/>
      <c r="C1190" s="235"/>
      <c r="D1190" s="235"/>
      <c r="E1190" s="242"/>
      <c r="F1190" s="235"/>
      <c r="G1190" s="235"/>
      <c r="H1190" s="235"/>
      <c r="I1190" s="235"/>
      <c r="J1190" s="235"/>
      <c r="K1190" s="235"/>
      <c r="L1190" s="235"/>
      <c r="M1190" s="235"/>
    </row>
    <row r="1191" spans="1:13" ht="15.75" x14ac:dyDescent="0.25">
      <c r="A1191" s="242"/>
      <c r="B1191" s="235"/>
      <c r="C1191" s="235"/>
      <c r="D1191" s="235"/>
      <c r="E1191" s="242"/>
      <c r="F1191" s="235"/>
      <c r="G1191" s="235"/>
      <c r="H1191" s="235"/>
      <c r="I1191" s="235"/>
      <c r="J1191" s="235"/>
      <c r="K1191" s="235"/>
      <c r="L1191" s="235"/>
      <c r="M1191" s="235"/>
    </row>
    <row r="1192" spans="1:13" ht="15.75" x14ac:dyDescent="0.25">
      <c r="A1192" s="242"/>
      <c r="B1192" s="235"/>
      <c r="C1192" s="235"/>
      <c r="D1192" s="235"/>
      <c r="E1192" s="242"/>
      <c r="F1192" s="235"/>
      <c r="G1192" s="235"/>
      <c r="H1192" s="235"/>
      <c r="I1192" s="235"/>
      <c r="J1192" s="235"/>
      <c r="K1192" s="235"/>
      <c r="L1192" s="235"/>
      <c r="M1192" s="235"/>
    </row>
    <row r="1193" spans="1:13" ht="15.75" x14ac:dyDescent="0.25">
      <c r="A1193" s="242"/>
      <c r="B1193" s="235"/>
      <c r="C1193" s="235"/>
      <c r="D1193" s="235"/>
      <c r="E1193" s="242"/>
      <c r="F1193" s="235"/>
      <c r="G1193" s="235"/>
      <c r="H1193" s="235"/>
      <c r="I1193" s="235"/>
      <c r="J1193" s="235"/>
      <c r="K1193" s="235"/>
      <c r="L1193" s="235"/>
      <c r="M1193" s="235"/>
    </row>
    <row r="1194" spans="1:13" ht="15.75" x14ac:dyDescent="0.25">
      <c r="A1194" s="242"/>
      <c r="B1194" s="235"/>
      <c r="C1194" s="235"/>
      <c r="D1194" s="235"/>
      <c r="E1194" s="242"/>
      <c r="F1194" s="235"/>
      <c r="G1194" s="235"/>
      <c r="H1194" s="235"/>
      <c r="I1194" s="235"/>
      <c r="J1194" s="235"/>
      <c r="K1194" s="235"/>
      <c r="L1194" s="235"/>
      <c r="M1194" s="235"/>
    </row>
    <row r="1195" spans="1:13" ht="15.75" x14ac:dyDescent="0.25">
      <c r="A1195" s="242"/>
      <c r="B1195" s="235"/>
      <c r="C1195" s="235"/>
      <c r="D1195" s="235"/>
      <c r="E1195" s="242"/>
      <c r="F1195" s="235"/>
      <c r="G1195" s="235"/>
      <c r="H1195" s="235"/>
      <c r="I1195" s="235"/>
      <c r="J1195" s="235"/>
      <c r="K1195" s="235"/>
      <c r="L1195" s="235"/>
      <c r="M1195" s="235"/>
    </row>
    <row r="1196" spans="1:13" ht="15.75" x14ac:dyDescent="0.25">
      <c r="A1196" s="242"/>
      <c r="B1196" s="235"/>
      <c r="C1196" s="235"/>
      <c r="D1196" s="235"/>
      <c r="E1196" s="242"/>
      <c r="F1196" s="235"/>
      <c r="G1196" s="235"/>
      <c r="H1196" s="235"/>
      <c r="I1196" s="235"/>
      <c r="J1196" s="235"/>
      <c r="K1196" s="235"/>
      <c r="L1196" s="235"/>
      <c r="M1196" s="235"/>
    </row>
    <row r="1197" spans="1:13" ht="15.75" x14ac:dyDescent="0.25">
      <c r="A1197" s="242"/>
      <c r="B1197" s="235"/>
      <c r="C1197" s="235"/>
      <c r="D1197" s="235"/>
      <c r="E1197" s="242"/>
      <c r="F1197" s="235"/>
      <c r="G1197" s="235"/>
      <c r="H1197" s="235"/>
      <c r="I1197" s="235"/>
      <c r="J1197" s="235"/>
      <c r="K1197" s="235"/>
      <c r="L1197" s="235"/>
      <c r="M1197" s="235"/>
    </row>
    <row r="1198" spans="1:13" ht="15.75" x14ac:dyDescent="0.25">
      <c r="A1198" s="242"/>
      <c r="B1198" s="235"/>
      <c r="C1198" s="235"/>
      <c r="D1198" s="235"/>
      <c r="E1198" s="242"/>
      <c r="F1198" s="235"/>
      <c r="G1198" s="235"/>
      <c r="H1198" s="235"/>
      <c r="I1198" s="235"/>
      <c r="J1198" s="235"/>
      <c r="K1198" s="235"/>
      <c r="L1198" s="235"/>
      <c r="M1198" s="235"/>
    </row>
    <row r="1199" spans="1:13" ht="15.75" x14ac:dyDescent="0.25">
      <c r="A1199" s="242"/>
      <c r="B1199" s="235"/>
      <c r="C1199" s="235"/>
      <c r="D1199" s="235"/>
      <c r="E1199" s="242"/>
      <c r="F1199" s="235"/>
      <c r="G1199" s="235"/>
      <c r="H1199" s="235"/>
      <c r="I1199" s="235"/>
      <c r="J1199" s="235"/>
      <c r="K1199" s="235"/>
      <c r="L1199" s="235"/>
      <c r="M1199" s="235"/>
    </row>
    <row r="1200" spans="1:13" ht="15.75" x14ac:dyDescent="0.25">
      <c r="A1200" s="242"/>
      <c r="B1200" s="235"/>
      <c r="C1200" s="235"/>
      <c r="D1200" s="235"/>
      <c r="E1200" s="242"/>
      <c r="F1200" s="235"/>
      <c r="G1200" s="235"/>
      <c r="H1200" s="235"/>
      <c r="I1200" s="235"/>
      <c r="J1200" s="235"/>
      <c r="K1200" s="235"/>
      <c r="L1200" s="235"/>
      <c r="M1200" s="235"/>
    </row>
    <row r="1201" spans="1:13" ht="15.75" x14ac:dyDescent="0.25">
      <c r="A1201" s="242"/>
      <c r="B1201" s="235"/>
      <c r="C1201" s="235"/>
      <c r="D1201" s="235"/>
      <c r="E1201" s="242"/>
      <c r="F1201" s="235"/>
      <c r="G1201" s="235"/>
      <c r="H1201" s="235"/>
      <c r="I1201" s="235"/>
      <c r="J1201" s="235"/>
      <c r="K1201" s="235"/>
      <c r="L1201" s="235"/>
      <c r="M1201" s="235"/>
    </row>
    <row r="1202" spans="1:13" ht="15.75" x14ac:dyDescent="0.25">
      <c r="A1202" s="242"/>
      <c r="B1202" s="235"/>
      <c r="C1202" s="235"/>
      <c r="D1202" s="235"/>
      <c r="E1202" s="242"/>
      <c r="F1202" s="235"/>
      <c r="G1202" s="235"/>
      <c r="H1202" s="235"/>
      <c r="I1202" s="235"/>
      <c r="J1202" s="235"/>
      <c r="K1202" s="235"/>
      <c r="L1202" s="235"/>
      <c r="M1202" s="235"/>
    </row>
    <row r="1203" spans="1:13" ht="15.75" x14ac:dyDescent="0.25">
      <c r="A1203" s="242"/>
      <c r="B1203" s="235"/>
      <c r="C1203" s="235"/>
      <c r="D1203" s="235"/>
      <c r="E1203" s="242"/>
      <c r="F1203" s="235"/>
      <c r="G1203" s="235"/>
      <c r="H1203" s="235"/>
      <c r="I1203" s="235"/>
      <c r="J1203" s="235"/>
      <c r="K1203" s="235"/>
      <c r="L1203" s="235"/>
      <c r="M1203" s="235"/>
    </row>
    <row r="1204" spans="1:13" ht="15.75" x14ac:dyDescent="0.25">
      <c r="A1204" s="242"/>
      <c r="B1204" s="235"/>
      <c r="C1204" s="235"/>
      <c r="D1204" s="235"/>
      <c r="E1204" s="242"/>
      <c r="F1204" s="235"/>
      <c r="G1204" s="235"/>
      <c r="H1204" s="235"/>
      <c r="I1204" s="235"/>
      <c r="J1204" s="235"/>
      <c r="K1204" s="235"/>
      <c r="L1204" s="235"/>
      <c r="M1204" s="235"/>
    </row>
    <row r="1205" spans="1:13" ht="15.75" x14ac:dyDescent="0.25">
      <c r="A1205" s="242"/>
      <c r="B1205" s="235"/>
      <c r="C1205" s="235"/>
      <c r="D1205" s="235"/>
      <c r="E1205" s="242"/>
      <c r="F1205" s="235"/>
      <c r="G1205" s="235"/>
      <c r="H1205" s="235"/>
      <c r="I1205" s="235"/>
      <c r="J1205" s="235"/>
      <c r="K1205" s="235"/>
      <c r="L1205" s="235"/>
      <c r="M1205" s="235"/>
    </row>
    <row r="1206" spans="1:13" ht="15.75" x14ac:dyDescent="0.25">
      <c r="A1206" s="242"/>
      <c r="B1206" s="235"/>
      <c r="C1206" s="235"/>
      <c r="D1206" s="235"/>
      <c r="E1206" s="242"/>
      <c r="F1206" s="235"/>
      <c r="G1206" s="235"/>
      <c r="H1206" s="235"/>
      <c r="I1206" s="235"/>
      <c r="J1206" s="235"/>
      <c r="K1206" s="235"/>
      <c r="L1206" s="235"/>
      <c r="M1206" s="235"/>
    </row>
    <row r="1207" spans="1:13" ht="15.75" x14ac:dyDescent="0.25">
      <c r="A1207" s="242"/>
      <c r="B1207" s="235"/>
      <c r="C1207" s="235"/>
      <c r="D1207" s="235"/>
      <c r="E1207" s="242"/>
      <c r="F1207" s="235"/>
      <c r="G1207" s="235"/>
      <c r="H1207" s="235"/>
      <c r="I1207" s="235"/>
      <c r="J1207" s="235"/>
      <c r="K1207" s="235"/>
      <c r="L1207" s="235"/>
      <c r="M1207" s="235"/>
    </row>
    <row r="1208" spans="1:13" ht="15.75" x14ac:dyDescent="0.25">
      <c r="A1208" s="242"/>
      <c r="B1208" s="235"/>
      <c r="C1208" s="235"/>
      <c r="D1208" s="235"/>
      <c r="E1208" s="242"/>
      <c r="F1208" s="235"/>
      <c r="G1208" s="235"/>
      <c r="H1208" s="235"/>
      <c r="I1208" s="235"/>
      <c r="J1208" s="235"/>
      <c r="K1208" s="235"/>
      <c r="L1208" s="235"/>
      <c r="M1208" s="235"/>
    </row>
    <row r="1209" spans="1:13" ht="15.75" x14ac:dyDescent="0.25">
      <c r="A1209" s="242"/>
      <c r="B1209" s="235"/>
      <c r="C1209" s="235"/>
      <c r="D1209" s="235"/>
      <c r="E1209" s="242"/>
      <c r="F1209" s="235"/>
      <c r="G1209" s="235"/>
      <c r="H1209" s="235"/>
      <c r="I1209" s="235"/>
      <c r="J1209" s="235"/>
      <c r="K1209" s="235"/>
      <c r="L1209" s="235"/>
      <c r="M1209" s="235"/>
    </row>
    <row r="1210" spans="1:13" ht="15.75" x14ac:dyDescent="0.25">
      <c r="A1210" s="242"/>
      <c r="B1210" s="235"/>
      <c r="C1210" s="235"/>
      <c r="D1210" s="235"/>
      <c r="E1210" s="242"/>
      <c r="F1210" s="235"/>
      <c r="G1210" s="235"/>
      <c r="H1210" s="235"/>
      <c r="I1210" s="235"/>
      <c r="J1210" s="235"/>
      <c r="K1210" s="235"/>
      <c r="L1210" s="235"/>
      <c r="M1210" s="235"/>
    </row>
    <row r="1211" spans="1:13" ht="15.75" x14ac:dyDescent="0.25">
      <c r="A1211" s="242"/>
      <c r="B1211" s="235"/>
      <c r="C1211" s="235"/>
      <c r="D1211" s="235"/>
      <c r="E1211" s="242"/>
      <c r="F1211" s="235"/>
      <c r="G1211" s="235"/>
      <c r="H1211" s="235"/>
      <c r="I1211" s="235"/>
      <c r="J1211" s="235"/>
      <c r="K1211" s="235"/>
      <c r="L1211" s="235"/>
      <c r="M1211" s="235"/>
    </row>
    <row r="1212" spans="1:13" ht="15.75" x14ac:dyDescent="0.25">
      <c r="A1212" s="242"/>
      <c r="B1212" s="235"/>
      <c r="C1212" s="235"/>
      <c r="D1212" s="235"/>
      <c r="E1212" s="242"/>
      <c r="F1212" s="235"/>
      <c r="G1212" s="235"/>
      <c r="H1212" s="235"/>
      <c r="I1212" s="235"/>
      <c r="J1212" s="235"/>
      <c r="K1212" s="235"/>
      <c r="L1212" s="235"/>
      <c r="M1212" s="235"/>
    </row>
    <row r="1213" spans="1:13" ht="15.75" x14ac:dyDescent="0.25">
      <c r="A1213" s="242"/>
      <c r="B1213" s="235"/>
      <c r="C1213" s="235"/>
      <c r="D1213" s="235"/>
      <c r="E1213" s="242"/>
      <c r="F1213" s="235"/>
      <c r="G1213" s="235"/>
      <c r="H1213" s="235"/>
      <c r="I1213" s="235"/>
      <c r="J1213" s="235"/>
      <c r="K1213" s="235"/>
      <c r="L1213" s="235"/>
      <c r="M1213" s="235"/>
    </row>
    <row r="1214" spans="1:13" ht="15.75" x14ac:dyDescent="0.25">
      <c r="A1214" s="242"/>
      <c r="B1214" s="235"/>
      <c r="C1214" s="235"/>
      <c r="D1214" s="235"/>
      <c r="E1214" s="242"/>
      <c r="F1214" s="235"/>
      <c r="G1214" s="235"/>
      <c r="H1214" s="235"/>
      <c r="I1214" s="235"/>
      <c r="J1214" s="235"/>
      <c r="K1214" s="235"/>
      <c r="L1214" s="235"/>
      <c r="M1214" s="235"/>
    </row>
    <row r="1215" spans="1:13" ht="15.75" x14ac:dyDescent="0.25">
      <c r="A1215" s="242"/>
      <c r="B1215" s="235"/>
      <c r="C1215" s="235"/>
      <c r="D1215" s="235"/>
      <c r="E1215" s="242"/>
      <c r="F1215" s="235"/>
      <c r="G1215" s="235"/>
      <c r="H1215" s="235"/>
      <c r="I1215" s="235"/>
      <c r="J1215" s="235"/>
      <c r="K1215" s="235"/>
      <c r="L1215" s="235"/>
      <c r="M1215" s="235"/>
    </row>
    <row r="1216" spans="1:13" ht="15.75" x14ac:dyDescent="0.25">
      <c r="A1216" s="242"/>
      <c r="B1216" s="235"/>
      <c r="C1216" s="235"/>
      <c r="D1216" s="235"/>
      <c r="E1216" s="242"/>
      <c r="F1216" s="235"/>
      <c r="G1216" s="235"/>
      <c r="H1216" s="235"/>
      <c r="I1216" s="235"/>
      <c r="J1216" s="235"/>
      <c r="K1216" s="235"/>
      <c r="L1216" s="235"/>
      <c r="M1216" s="235"/>
    </row>
    <row r="1217" spans="1:13" ht="15.75" x14ac:dyDescent="0.25">
      <c r="A1217" s="242"/>
      <c r="B1217" s="235"/>
      <c r="C1217" s="235"/>
      <c r="D1217" s="235"/>
      <c r="E1217" s="242"/>
      <c r="F1217" s="235"/>
      <c r="G1217" s="235"/>
      <c r="H1217" s="235"/>
      <c r="I1217" s="235"/>
      <c r="J1217" s="235"/>
      <c r="K1217" s="235"/>
      <c r="L1217" s="235"/>
      <c r="M1217" s="235"/>
    </row>
    <row r="1218" spans="1:13" ht="15.75" x14ac:dyDescent="0.25">
      <c r="A1218" s="242"/>
      <c r="B1218" s="235"/>
      <c r="C1218" s="235"/>
      <c r="D1218" s="235"/>
      <c r="E1218" s="242"/>
      <c r="F1218" s="235"/>
      <c r="G1218" s="235"/>
      <c r="H1218" s="235"/>
      <c r="I1218" s="235"/>
      <c r="J1218" s="235"/>
      <c r="K1218" s="235"/>
      <c r="L1218" s="235"/>
      <c r="M1218" s="235"/>
    </row>
    <row r="1219" spans="1:13" ht="15.75" x14ac:dyDescent="0.25">
      <c r="A1219" s="242"/>
      <c r="B1219" s="235"/>
      <c r="C1219" s="235"/>
      <c r="D1219" s="235"/>
      <c r="E1219" s="242"/>
      <c r="F1219" s="235"/>
      <c r="G1219" s="235"/>
      <c r="H1219" s="235"/>
      <c r="I1219" s="235"/>
      <c r="J1219" s="235"/>
      <c r="K1219" s="235"/>
      <c r="L1219" s="235"/>
      <c r="M1219" s="235"/>
    </row>
    <row r="1220" spans="1:13" ht="15.75" x14ac:dyDescent="0.25">
      <c r="A1220" s="242"/>
      <c r="B1220" s="235"/>
      <c r="C1220" s="235"/>
      <c r="D1220" s="235"/>
      <c r="E1220" s="242"/>
      <c r="F1220" s="235"/>
      <c r="G1220" s="235"/>
      <c r="H1220" s="235"/>
      <c r="I1220" s="235"/>
      <c r="J1220" s="235"/>
      <c r="K1220" s="235"/>
      <c r="L1220" s="235"/>
      <c r="M1220" s="235"/>
    </row>
    <row r="1221" spans="1:13" ht="15.75" x14ac:dyDescent="0.25">
      <c r="A1221" s="242"/>
      <c r="B1221" s="235"/>
      <c r="C1221" s="235"/>
      <c r="D1221" s="235"/>
      <c r="E1221" s="242"/>
      <c r="F1221" s="235"/>
      <c r="G1221" s="235"/>
      <c r="H1221" s="235"/>
      <c r="I1221" s="235"/>
      <c r="J1221" s="235"/>
      <c r="K1221" s="235"/>
      <c r="L1221" s="235"/>
      <c r="M1221" s="235"/>
    </row>
    <row r="1222" spans="1:13" ht="15.75" x14ac:dyDescent="0.25">
      <c r="A1222" s="242"/>
      <c r="B1222" s="235"/>
      <c r="C1222" s="235"/>
      <c r="D1222" s="235"/>
      <c r="E1222" s="242"/>
      <c r="F1222" s="235"/>
      <c r="G1222" s="235"/>
      <c r="H1222" s="235"/>
      <c r="I1222" s="235"/>
      <c r="J1222" s="235"/>
      <c r="K1222" s="235"/>
      <c r="L1222" s="235"/>
      <c r="M1222" s="235"/>
    </row>
    <row r="1223" spans="1:13" ht="15.75" x14ac:dyDescent="0.25">
      <c r="A1223" s="242"/>
      <c r="B1223" s="235"/>
      <c r="C1223" s="235"/>
      <c r="D1223" s="235"/>
      <c r="E1223" s="242"/>
      <c r="F1223" s="235"/>
      <c r="G1223" s="235"/>
      <c r="H1223" s="235"/>
      <c r="I1223" s="235"/>
      <c r="J1223" s="235"/>
      <c r="K1223" s="235"/>
      <c r="L1223" s="235"/>
      <c r="M1223" s="235"/>
    </row>
    <row r="1224" spans="1:13" ht="15.75" x14ac:dyDescent="0.25">
      <c r="A1224" s="242"/>
      <c r="B1224" s="235"/>
      <c r="C1224" s="235"/>
      <c r="D1224" s="235"/>
      <c r="E1224" s="242"/>
      <c r="F1224" s="235"/>
      <c r="G1224" s="235"/>
      <c r="H1224" s="235"/>
      <c r="I1224" s="235"/>
      <c r="J1224" s="235"/>
      <c r="K1224" s="235"/>
      <c r="L1224" s="235"/>
      <c r="M1224" s="235"/>
    </row>
    <row r="1225" spans="1:13" ht="15.75" x14ac:dyDescent="0.25">
      <c r="A1225" s="242"/>
      <c r="B1225" s="235"/>
      <c r="C1225" s="235"/>
      <c r="D1225" s="235"/>
      <c r="E1225" s="242"/>
      <c r="F1225" s="235"/>
      <c r="G1225" s="235"/>
      <c r="H1225" s="235"/>
      <c r="I1225" s="235"/>
      <c r="J1225" s="235"/>
      <c r="K1225" s="235"/>
      <c r="L1225" s="235"/>
      <c r="M1225" s="235"/>
    </row>
    <row r="1226" spans="1:13" ht="15.75" x14ac:dyDescent="0.25">
      <c r="A1226" s="242"/>
      <c r="B1226" s="235"/>
      <c r="C1226" s="235"/>
      <c r="D1226" s="235"/>
      <c r="E1226" s="242"/>
      <c r="F1226" s="235"/>
      <c r="G1226" s="235"/>
      <c r="H1226" s="235"/>
      <c r="I1226" s="235"/>
      <c r="J1226" s="235"/>
      <c r="K1226" s="235"/>
      <c r="L1226" s="235"/>
      <c r="M1226" s="235"/>
    </row>
    <row r="1227" spans="1:13" ht="15.75" x14ac:dyDescent="0.25">
      <c r="A1227" s="242"/>
      <c r="B1227" s="235"/>
      <c r="C1227" s="235"/>
      <c r="D1227" s="235"/>
      <c r="E1227" s="242"/>
      <c r="F1227" s="235"/>
      <c r="G1227" s="235"/>
      <c r="H1227" s="235"/>
      <c r="I1227" s="235"/>
      <c r="J1227" s="235"/>
      <c r="K1227" s="235"/>
      <c r="L1227" s="235"/>
      <c r="M1227" s="235"/>
    </row>
    <row r="1228" spans="1:13" ht="15.75" x14ac:dyDescent="0.25">
      <c r="A1228" s="242"/>
      <c r="B1228" s="235"/>
      <c r="C1228" s="235"/>
      <c r="D1228" s="235"/>
      <c r="E1228" s="242"/>
      <c r="F1228" s="235"/>
      <c r="G1228" s="235"/>
      <c r="H1228" s="235"/>
      <c r="I1228" s="235"/>
      <c r="J1228" s="235"/>
      <c r="K1228" s="235"/>
      <c r="L1228" s="235"/>
      <c r="M1228" s="235"/>
    </row>
    <row r="1229" spans="1:13" ht="15.75" x14ac:dyDescent="0.25">
      <c r="A1229" s="242"/>
      <c r="B1229" s="235"/>
      <c r="C1229" s="235"/>
      <c r="D1229" s="235"/>
      <c r="E1229" s="242"/>
      <c r="F1229" s="235"/>
      <c r="G1229" s="235"/>
      <c r="H1229" s="235"/>
      <c r="I1229" s="235"/>
      <c r="J1229" s="235"/>
      <c r="K1229" s="235"/>
      <c r="L1229" s="235"/>
      <c r="M1229" s="235"/>
    </row>
    <row r="1230" spans="1:13" ht="15.75" x14ac:dyDescent="0.25">
      <c r="A1230" s="242"/>
      <c r="B1230" s="235"/>
      <c r="C1230" s="235"/>
      <c r="D1230" s="235"/>
      <c r="E1230" s="242"/>
      <c r="F1230" s="235"/>
      <c r="G1230" s="235"/>
      <c r="H1230" s="235"/>
      <c r="I1230" s="235"/>
      <c r="J1230" s="235"/>
      <c r="K1230" s="235"/>
      <c r="L1230" s="235"/>
      <c r="M1230" s="235"/>
    </row>
    <row r="1231" spans="1:13" ht="15.75" x14ac:dyDescent="0.25">
      <c r="A1231" s="242"/>
      <c r="B1231" s="235"/>
      <c r="C1231" s="235"/>
      <c r="D1231" s="235"/>
      <c r="E1231" s="242"/>
      <c r="F1231" s="235"/>
      <c r="G1231" s="235"/>
      <c r="H1231" s="235"/>
      <c r="I1231" s="235"/>
      <c r="J1231" s="235"/>
      <c r="K1231" s="235"/>
      <c r="L1231" s="235"/>
      <c r="M1231" s="235"/>
    </row>
    <row r="1232" spans="1:13" ht="15.75" x14ac:dyDescent="0.25">
      <c r="A1232" s="242"/>
      <c r="B1232" s="235"/>
      <c r="C1232" s="235"/>
      <c r="D1232" s="235"/>
      <c r="E1232" s="242"/>
      <c r="F1232" s="235"/>
      <c r="G1232" s="235"/>
      <c r="H1232" s="235"/>
      <c r="I1232" s="235"/>
      <c r="J1232" s="235"/>
      <c r="K1232" s="235"/>
      <c r="L1232" s="235"/>
      <c r="M1232" s="235"/>
    </row>
    <row r="1233" spans="1:13" ht="15.75" x14ac:dyDescent="0.25">
      <c r="A1233" s="242"/>
      <c r="B1233" s="235"/>
      <c r="C1233" s="235"/>
      <c r="D1233" s="235"/>
      <c r="E1233" s="242"/>
      <c r="F1233" s="235"/>
      <c r="G1233" s="235"/>
      <c r="H1233" s="235"/>
      <c r="I1233" s="235"/>
      <c r="J1233" s="235"/>
      <c r="K1233" s="235"/>
      <c r="L1233" s="235"/>
      <c r="M1233" s="235"/>
    </row>
    <row r="1234" spans="1:13" ht="15.75" x14ac:dyDescent="0.25">
      <c r="A1234" s="242"/>
      <c r="B1234" s="235"/>
      <c r="C1234" s="235"/>
      <c r="D1234" s="235"/>
      <c r="E1234" s="242"/>
      <c r="F1234" s="235"/>
      <c r="G1234" s="235"/>
      <c r="H1234" s="235"/>
      <c r="I1234" s="235"/>
      <c r="J1234" s="235"/>
      <c r="K1234" s="235"/>
      <c r="L1234" s="235"/>
      <c r="M1234" s="235"/>
    </row>
    <row r="1235" spans="1:13" ht="15.75" x14ac:dyDescent="0.25">
      <c r="A1235" s="242"/>
      <c r="B1235" s="235"/>
      <c r="C1235" s="235"/>
      <c r="D1235" s="235"/>
      <c r="E1235" s="242"/>
      <c r="F1235" s="235"/>
      <c r="G1235" s="235"/>
      <c r="H1235" s="235"/>
      <c r="I1235" s="235"/>
      <c r="J1235" s="235"/>
      <c r="K1235" s="235"/>
      <c r="L1235" s="235"/>
      <c r="M1235" s="235"/>
    </row>
    <row r="1236" spans="1:13" ht="15.75" x14ac:dyDescent="0.25">
      <c r="A1236" s="242"/>
      <c r="B1236" s="235"/>
      <c r="C1236" s="235"/>
      <c r="D1236" s="235"/>
      <c r="E1236" s="242"/>
      <c r="F1236" s="235"/>
      <c r="G1236" s="235"/>
      <c r="H1236" s="235"/>
      <c r="I1236" s="235"/>
      <c r="J1236" s="235"/>
      <c r="K1236" s="235"/>
      <c r="L1236" s="235"/>
      <c r="M1236" s="235"/>
    </row>
    <row r="1237" spans="1:13" ht="15.75" x14ac:dyDescent="0.25">
      <c r="A1237" s="242"/>
      <c r="B1237" s="235"/>
      <c r="C1237" s="235"/>
      <c r="D1237" s="235"/>
      <c r="E1237" s="242"/>
      <c r="F1237" s="235"/>
      <c r="G1237" s="235"/>
      <c r="H1237" s="235"/>
      <c r="I1237" s="235"/>
      <c r="J1237" s="235"/>
      <c r="K1237" s="235"/>
      <c r="L1237" s="235"/>
      <c r="M1237" s="235"/>
    </row>
    <row r="1238" spans="1:13" ht="15.75" x14ac:dyDescent="0.25">
      <c r="A1238" s="242"/>
      <c r="B1238" s="235"/>
      <c r="C1238" s="235"/>
      <c r="D1238" s="235"/>
      <c r="E1238" s="242"/>
      <c r="F1238" s="235"/>
      <c r="G1238" s="235"/>
      <c r="H1238" s="235"/>
      <c r="I1238" s="235"/>
      <c r="J1238" s="235"/>
      <c r="K1238" s="235"/>
      <c r="L1238" s="235"/>
      <c r="M1238" s="235"/>
    </row>
    <row r="1239" spans="1:13" ht="15.75" x14ac:dyDescent="0.25">
      <c r="A1239" s="242"/>
      <c r="B1239" s="235"/>
      <c r="C1239" s="235"/>
      <c r="D1239" s="235"/>
      <c r="E1239" s="242"/>
      <c r="F1239" s="235"/>
      <c r="G1239" s="235"/>
      <c r="H1239" s="235"/>
      <c r="I1239" s="235"/>
      <c r="J1239" s="235"/>
      <c r="K1239" s="235"/>
      <c r="L1239" s="235"/>
      <c r="M1239" s="235"/>
    </row>
    <row r="1240" spans="1:13" ht="15.75" x14ac:dyDescent="0.25">
      <c r="A1240" s="242"/>
      <c r="B1240" s="235"/>
      <c r="C1240" s="235"/>
      <c r="D1240" s="235"/>
      <c r="E1240" s="242"/>
      <c r="F1240" s="235"/>
      <c r="G1240" s="235"/>
      <c r="H1240" s="235"/>
      <c r="I1240" s="235"/>
      <c r="J1240" s="235"/>
      <c r="K1240" s="235"/>
      <c r="L1240" s="235"/>
      <c r="M1240" s="235"/>
    </row>
    <row r="1241" spans="1:13" ht="15.75" x14ac:dyDescent="0.25">
      <c r="A1241" s="242"/>
      <c r="B1241" s="235"/>
      <c r="C1241" s="235"/>
      <c r="D1241" s="235"/>
      <c r="E1241" s="242"/>
      <c r="F1241" s="235"/>
      <c r="G1241" s="235"/>
      <c r="H1241" s="235"/>
      <c r="I1241" s="235"/>
      <c r="J1241" s="235"/>
      <c r="K1241" s="235"/>
      <c r="L1241" s="235"/>
      <c r="M1241" s="235"/>
    </row>
    <row r="1242" spans="1:13" ht="15.75" x14ac:dyDescent="0.25">
      <c r="A1242" s="242"/>
      <c r="B1242" s="235"/>
      <c r="C1242" s="235"/>
      <c r="D1242" s="235"/>
      <c r="E1242" s="242"/>
      <c r="F1242" s="235"/>
      <c r="G1242" s="235"/>
      <c r="H1242" s="235"/>
      <c r="I1242" s="235"/>
      <c r="J1242" s="235"/>
      <c r="K1242" s="235"/>
      <c r="L1242" s="235"/>
      <c r="M1242" s="235"/>
    </row>
    <row r="1243" spans="1:13" ht="15.75" x14ac:dyDescent="0.25">
      <c r="A1243" s="242"/>
      <c r="B1243" s="235"/>
      <c r="C1243" s="235"/>
      <c r="D1243" s="235"/>
      <c r="E1243" s="242"/>
      <c r="F1243" s="235"/>
      <c r="G1243" s="235"/>
      <c r="H1243" s="235"/>
      <c r="I1243" s="235"/>
      <c r="J1243" s="235"/>
      <c r="K1243" s="235"/>
      <c r="L1243" s="235"/>
      <c r="M1243" s="235"/>
    </row>
    <row r="1244" spans="1:13" ht="15.75" x14ac:dyDescent="0.25">
      <c r="A1244" s="242"/>
      <c r="B1244" s="235"/>
      <c r="C1244" s="235"/>
      <c r="D1244" s="235"/>
      <c r="E1244" s="242"/>
      <c r="F1244" s="235"/>
      <c r="G1244" s="235"/>
      <c r="H1244" s="235"/>
      <c r="I1244" s="235"/>
      <c r="J1244" s="235"/>
      <c r="K1244" s="235"/>
      <c r="L1244" s="235"/>
      <c r="M1244" s="235"/>
    </row>
    <row r="1245" spans="1:13" ht="15.75" x14ac:dyDescent="0.25">
      <c r="A1245" s="242"/>
      <c r="B1245" s="235"/>
      <c r="C1245" s="235"/>
      <c r="D1245" s="235"/>
      <c r="E1245" s="242"/>
      <c r="F1245" s="235"/>
      <c r="G1245" s="235"/>
      <c r="H1245" s="235"/>
      <c r="I1245" s="235"/>
      <c r="J1245" s="235"/>
      <c r="K1245" s="235"/>
      <c r="L1245" s="235"/>
      <c r="M1245" s="235"/>
    </row>
    <row r="1246" spans="1:13" ht="15.75" x14ac:dyDescent="0.25">
      <c r="A1246" s="242"/>
      <c r="B1246" s="235"/>
      <c r="C1246" s="235"/>
      <c r="D1246" s="235"/>
      <c r="E1246" s="242"/>
      <c r="F1246" s="235"/>
      <c r="G1246" s="235"/>
      <c r="H1246" s="235"/>
      <c r="I1246" s="235"/>
      <c r="J1246" s="235"/>
      <c r="K1246" s="235"/>
      <c r="L1246" s="235"/>
      <c r="M1246" s="235"/>
    </row>
    <row r="1247" spans="1:13" ht="15.75" x14ac:dyDescent="0.25">
      <c r="A1247" s="242"/>
      <c r="B1247" s="235"/>
      <c r="C1247" s="235"/>
      <c r="D1247" s="235"/>
      <c r="E1247" s="242"/>
      <c r="F1247" s="235"/>
      <c r="G1247" s="235"/>
      <c r="H1247" s="235"/>
      <c r="I1247" s="235"/>
      <c r="J1247" s="235"/>
      <c r="K1247" s="235"/>
      <c r="L1247" s="235"/>
      <c r="M1247" s="235"/>
    </row>
    <row r="1248" spans="1:13" ht="15.75" x14ac:dyDescent="0.25">
      <c r="A1248" s="242"/>
      <c r="B1248" s="235"/>
      <c r="C1248" s="235"/>
      <c r="D1248" s="235"/>
      <c r="E1248" s="242"/>
      <c r="F1248" s="235"/>
      <c r="G1248" s="235"/>
      <c r="H1248" s="235"/>
      <c r="I1248" s="235"/>
      <c r="J1248" s="235"/>
      <c r="K1248" s="235"/>
      <c r="L1248" s="235"/>
      <c r="M1248" s="235"/>
    </row>
    <row r="1249" spans="1:13" ht="15.75" x14ac:dyDescent="0.25">
      <c r="A1249" s="242"/>
      <c r="B1249" s="235"/>
      <c r="C1249" s="235"/>
      <c r="D1249" s="235"/>
      <c r="E1249" s="242"/>
      <c r="F1249" s="235"/>
      <c r="G1249" s="235"/>
      <c r="H1249" s="235"/>
      <c r="I1249" s="235"/>
      <c r="J1249" s="235"/>
      <c r="K1249" s="235"/>
      <c r="L1249" s="235"/>
      <c r="M1249" s="235"/>
    </row>
    <row r="1250" spans="1:13" ht="15.75" x14ac:dyDescent="0.25">
      <c r="A1250" s="242"/>
      <c r="B1250" s="235"/>
      <c r="C1250" s="235"/>
      <c r="D1250" s="235"/>
      <c r="E1250" s="242"/>
      <c r="F1250" s="235"/>
      <c r="G1250" s="235"/>
      <c r="H1250" s="235"/>
      <c r="I1250" s="235"/>
      <c r="J1250" s="235"/>
      <c r="K1250" s="235"/>
      <c r="L1250" s="235"/>
      <c r="M1250" s="235"/>
    </row>
    <row r="1251" spans="1:13" ht="15.75" x14ac:dyDescent="0.25">
      <c r="A1251" s="242"/>
      <c r="B1251" s="235"/>
      <c r="C1251" s="235"/>
      <c r="D1251" s="235"/>
      <c r="E1251" s="242"/>
      <c r="F1251" s="235"/>
      <c r="G1251" s="235"/>
      <c r="H1251" s="235"/>
      <c r="I1251" s="235"/>
      <c r="J1251" s="235"/>
      <c r="K1251" s="235"/>
      <c r="L1251" s="235"/>
      <c r="M1251" s="235"/>
    </row>
    <row r="1252" spans="1:13" ht="15.75" x14ac:dyDescent="0.25">
      <c r="A1252" s="242"/>
      <c r="B1252" s="235"/>
      <c r="C1252" s="235"/>
      <c r="D1252" s="235"/>
      <c r="E1252" s="242"/>
      <c r="F1252" s="235"/>
      <c r="G1252" s="235"/>
      <c r="H1252" s="235"/>
      <c r="I1252" s="235"/>
      <c r="J1252" s="235"/>
      <c r="K1252" s="235"/>
      <c r="L1252" s="235"/>
      <c r="M1252" s="235"/>
    </row>
    <row r="1253" spans="1:13" ht="15.75" x14ac:dyDescent="0.25">
      <c r="A1253" s="242"/>
      <c r="B1253" s="235"/>
      <c r="C1253" s="235"/>
      <c r="D1253" s="235"/>
      <c r="E1253" s="242"/>
      <c r="F1253" s="235"/>
      <c r="G1253" s="235"/>
      <c r="H1253" s="235"/>
      <c r="I1253" s="235"/>
      <c r="J1253" s="235"/>
      <c r="K1253" s="235"/>
      <c r="L1253" s="235"/>
      <c r="M1253" s="235"/>
    </row>
    <row r="1254" spans="1:13" ht="15.75" x14ac:dyDescent="0.25">
      <c r="A1254" s="242"/>
      <c r="B1254" s="235"/>
      <c r="C1254" s="235"/>
      <c r="D1254" s="235"/>
      <c r="E1254" s="242"/>
      <c r="F1254" s="235"/>
      <c r="G1254" s="235"/>
      <c r="H1254" s="235"/>
      <c r="I1254" s="235"/>
      <c r="J1254" s="235"/>
      <c r="K1254" s="235"/>
      <c r="L1254" s="235"/>
      <c r="M1254" s="235"/>
    </row>
    <row r="1255" spans="1:13" ht="15.75" x14ac:dyDescent="0.25">
      <c r="A1255" s="242"/>
      <c r="B1255" s="235"/>
      <c r="C1255" s="235"/>
      <c r="D1255" s="235"/>
      <c r="E1255" s="242"/>
      <c r="F1255" s="235"/>
      <c r="G1255" s="235"/>
      <c r="H1255" s="235"/>
      <c r="I1255" s="235"/>
      <c r="J1255" s="235"/>
      <c r="K1255" s="235"/>
      <c r="L1255" s="235"/>
      <c r="M1255" s="235"/>
    </row>
    <row r="1256" spans="1:13" ht="15.75" x14ac:dyDescent="0.25">
      <c r="A1256" s="242"/>
      <c r="B1256" s="235"/>
      <c r="C1256" s="235"/>
      <c r="D1256" s="235"/>
      <c r="E1256" s="242"/>
      <c r="F1256" s="235"/>
      <c r="G1256" s="235"/>
      <c r="H1256" s="235"/>
      <c r="I1256" s="235"/>
      <c r="J1256" s="235"/>
      <c r="K1256" s="235"/>
      <c r="L1256" s="235"/>
      <c r="M1256" s="235"/>
    </row>
    <row r="1257" spans="1:13" ht="15.75" x14ac:dyDescent="0.25">
      <c r="A1257" s="242"/>
      <c r="B1257" s="235"/>
      <c r="C1257" s="235"/>
      <c r="D1257" s="235"/>
      <c r="E1257" s="242"/>
      <c r="F1257" s="235"/>
      <c r="G1257" s="235"/>
      <c r="H1257" s="235"/>
      <c r="I1257" s="235"/>
      <c r="J1257" s="235"/>
      <c r="K1257" s="235"/>
      <c r="L1257" s="235"/>
      <c r="M1257" s="235"/>
    </row>
    <row r="1258" spans="1:13" ht="15.75" x14ac:dyDescent="0.25">
      <c r="A1258" s="242"/>
      <c r="B1258" s="235"/>
      <c r="C1258" s="235"/>
      <c r="D1258" s="235"/>
      <c r="E1258" s="242"/>
      <c r="F1258" s="235"/>
      <c r="G1258" s="235"/>
      <c r="H1258" s="235"/>
      <c r="I1258" s="235"/>
      <c r="J1258" s="235"/>
      <c r="K1258" s="235"/>
      <c r="L1258" s="235"/>
      <c r="M1258" s="235"/>
    </row>
    <row r="1259" spans="1:13" ht="15.75" x14ac:dyDescent="0.25">
      <c r="A1259" s="242"/>
      <c r="B1259" s="235"/>
      <c r="C1259" s="235"/>
      <c r="D1259" s="235"/>
      <c r="E1259" s="242"/>
      <c r="F1259" s="235"/>
      <c r="G1259" s="235"/>
      <c r="H1259" s="235"/>
      <c r="I1259" s="235"/>
      <c r="J1259" s="235"/>
      <c r="K1259" s="235"/>
      <c r="L1259" s="235"/>
      <c r="M1259" s="235"/>
    </row>
    <row r="1260" spans="1:13" ht="15.75" x14ac:dyDescent="0.25">
      <c r="A1260" s="242"/>
      <c r="B1260" s="235"/>
      <c r="C1260" s="235"/>
      <c r="D1260" s="235"/>
      <c r="E1260" s="242"/>
      <c r="F1260" s="235"/>
      <c r="G1260" s="235"/>
      <c r="H1260" s="235"/>
      <c r="I1260" s="235"/>
      <c r="J1260" s="235"/>
      <c r="K1260" s="235"/>
      <c r="L1260" s="235"/>
      <c r="M1260" s="235"/>
    </row>
    <row r="1261" spans="1:13" ht="15.75" x14ac:dyDescent="0.25">
      <c r="A1261" s="242"/>
      <c r="B1261" s="235"/>
      <c r="C1261" s="235"/>
      <c r="D1261" s="235"/>
      <c r="E1261" s="242"/>
      <c r="F1261" s="235"/>
      <c r="G1261" s="235"/>
      <c r="H1261" s="235"/>
      <c r="I1261" s="235"/>
      <c r="J1261" s="235"/>
      <c r="K1261" s="235"/>
      <c r="L1261" s="235"/>
      <c r="M1261" s="235"/>
    </row>
    <row r="1262" spans="1:13" ht="15.75" x14ac:dyDescent="0.25">
      <c r="A1262" s="242"/>
      <c r="B1262" s="235"/>
      <c r="C1262" s="235"/>
      <c r="D1262" s="235"/>
      <c r="E1262" s="242"/>
      <c r="F1262" s="235"/>
      <c r="G1262" s="235"/>
      <c r="H1262" s="235"/>
      <c r="I1262" s="235"/>
      <c r="J1262" s="235"/>
      <c r="K1262" s="235"/>
      <c r="L1262" s="235"/>
      <c r="M1262" s="235"/>
    </row>
    <row r="1263" spans="1:13" ht="15.75" x14ac:dyDescent="0.25">
      <c r="A1263" s="242"/>
      <c r="B1263" s="235"/>
      <c r="C1263" s="235"/>
      <c r="D1263" s="235"/>
      <c r="E1263" s="242"/>
      <c r="F1263" s="235"/>
      <c r="G1263" s="235"/>
      <c r="H1263" s="235"/>
      <c r="I1263" s="235"/>
      <c r="J1263" s="235"/>
      <c r="K1263" s="235"/>
      <c r="L1263" s="235"/>
      <c r="M1263" s="235"/>
    </row>
    <row r="1264" spans="1:13" ht="15.75" x14ac:dyDescent="0.25">
      <c r="A1264" s="242"/>
      <c r="B1264" s="235"/>
      <c r="C1264" s="235"/>
      <c r="D1264" s="235"/>
      <c r="E1264" s="242"/>
      <c r="F1264" s="235"/>
      <c r="G1264" s="235"/>
      <c r="H1264" s="235"/>
      <c r="I1264" s="235"/>
      <c r="J1264" s="235"/>
      <c r="K1264" s="235"/>
      <c r="L1264" s="235"/>
      <c r="M1264" s="235"/>
    </row>
    <row r="1265" spans="1:13" ht="15.75" x14ac:dyDescent="0.25">
      <c r="A1265" s="242"/>
      <c r="B1265" s="235"/>
      <c r="C1265" s="235"/>
      <c r="D1265" s="235"/>
      <c r="E1265" s="242"/>
      <c r="F1265" s="235"/>
      <c r="G1265" s="235"/>
      <c r="H1265" s="235"/>
      <c r="I1265" s="235"/>
      <c r="J1265" s="235"/>
      <c r="K1265" s="235"/>
      <c r="L1265" s="235"/>
      <c r="M1265" s="235"/>
    </row>
    <row r="1266" spans="1:13" ht="15.75" x14ac:dyDescent="0.25">
      <c r="A1266" s="242"/>
      <c r="B1266" s="235"/>
      <c r="C1266" s="235"/>
      <c r="D1266" s="235"/>
      <c r="E1266" s="242"/>
      <c r="F1266" s="235"/>
      <c r="G1266" s="235"/>
      <c r="H1266" s="235"/>
      <c r="I1266" s="235"/>
      <c r="J1266" s="235"/>
      <c r="K1266" s="235"/>
      <c r="L1266" s="235"/>
      <c r="M1266" s="235"/>
    </row>
    <row r="1267" spans="1:13" ht="15.75" x14ac:dyDescent="0.25">
      <c r="A1267" s="242"/>
      <c r="B1267" s="235"/>
      <c r="C1267" s="235"/>
      <c r="D1267" s="235"/>
      <c r="E1267" s="242"/>
      <c r="F1267" s="235"/>
      <c r="G1267" s="235"/>
      <c r="H1267" s="235"/>
      <c r="I1267" s="235"/>
      <c r="J1267" s="235"/>
      <c r="K1267" s="235"/>
      <c r="L1267" s="235"/>
      <c r="M1267" s="235"/>
    </row>
    <row r="1268" spans="1:13" ht="15.75" x14ac:dyDescent="0.25">
      <c r="A1268" s="242"/>
      <c r="B1268" s="235"/>
      <c r="C1268" s="235"/>
      <c r="D1268" s="235"/>
      <c r="E1268" s="242"/>
      <c r="F1268" s="235"/>
      <c r="G1268" s="235"/>
      <c r="H1268" s="235"/>
      <c r="I1268" s="235"/>
      <c r="J1268" s="235"/>
      <c r="K1268" s="235"/>
      <c r="L1268" s="235"/>
      <c r="M1268" s="235"/>
    </row>
    <row r="1269" spans="1:13" ht="15.75" x14ac:dyDescent="0.25">
      <c r="A1269" s="242"/>
      <c r="B1269" s="235"/>
      <c r="C1269" s="235"/>
      <c r="D1269" s="235"/>
      <c r="E1269" s="242"/>
      <c r="F1269" s="235"/>
      <c r="G1269" s="235"/>
      <c r="H1269" s="235"/>
      <c r="I1269" s="235"/>
      <c r="J1269" s="235"/>
      <c r="K1269" s="235"/>
      <c r="L1269" s="235"/>
      <c r="M1269" s="235"/>
    </row>
    <row r="1270" spans="1:13" ht="15.75" x14ac:dyDescent="0.25">
      <c r="A1270" s="242"/>
      <c r="B1270" s="235"/>
      <c r="C1270" s="235"/>
      <c r="D1270" s="235"/>
      <c r="E1270" s="242"/>
      <c r="F1270" s="235"/>
      <c r="G1270" s="235"/>
      <c r="H1270" s="235"/>
      <c r="I1270" s="235"/>
      <c r="J1270" s="235"/>
      <c r="K1270" s="235"/>
      <c r="L1270" s="235"/>
      <c r="M1270" s="235"/>
    </row>
    <row r="1271" spans="1:13" ht="15.75" x14ac:dyDescent="0.25">
      <c r="A1271" s="242"/>
      <c r="B1271" s="235"/>
      <c r="C1271" s="235"/>
      <c r="D1271" s="235"/>
      <c r="E1271" s="242"/>
      <c r="F1271" s="235"/>
      <c r="G1271" s="235"/>
      <c r="H1271" s="235"/>
      <c r="I1271" s="235"/>
      <c r="J1271" s="235"/>
      <c r="K1271" s="235"/>
      <c r="L1271" s="235"/>
      <c r="M1271" s="235"/>
    </row>
    <row r="1272" spans="1:13" ht="15.75" x14ac:dyDescent="0.25">
      <c r="A1272" s="242"/>
      <c r="B1272" s="235"/>
      <c r="C1272" s="235"/>
      <c r="D1272" s="235"/>
      <c r="E1272" s="242"/>
      <c r="F1272" s="235"/>
      <c r="G1272" s="235"/>
      <c r="H1272" s="235"/>
      <c r="I1272" s="235"/>
      <c r="J1272" s="235"/>
      <c r="K1272" s="235"/>
      <c r="L1272" s="235"/>
      <c r="M1272" s="235"/>
    </row>
    <row r="1273" spans="1:13" ht="15.75" x14ac:dyDescent="0.25">
      <c r="A1273" s="242"/>
      <c r="B1273" s="235"/>
      <c r="C1273" s="235"/>
      <c r="D1273" s="235"/>
      <c r="E1273" s="242"/>
      <c r="F1273" s="235"/>
      <c r="G1273" s="235"/>
      <c r="H1273" s="235"/>
      <c r="I1273" s="235"/>
      <c r="J1273" s="235"/>
      <c r="K1273" s="235"/>
      <c r="L1273" s="235"/>
      <c r="M1273" s="235"/>
    </row>
    <row r="1274" spans="1:13" ht="15.75" x14ac:dyDescent="0.25">
      <c r="A1274" s="242"/>
      <c r="B1274" s="235"/>
      <c r="C1274" s="235"/>
      <c r="D1274" s="235"/>
      <c r="E1274" s="242"/>
      <c r="F1274" s="235"/>
      <c r="G1274" s="235"/>
      <c r="H1274" s="235"/>
      <c r="I1274" s="235"/>
      <c r="J1274" s="235"/>
      <c r="K1274" s="235"/>
      <c r="L1274" s="235"/>
      <c r="M1274" s="235"/>
    </row>
    <row r="1275" spans="1:13" ht="15.75" x14ac:dyDescent="0.25">
      <c r="A1275" s="242"/>
      <c r="B1275" s="235"/>
      <c r="C1275" s="235"/>
      <c r="D1275" s="235"/>
      <c r="E1275" s="242"/>
      <c r="F1275" s="235"/>
      <c r="G1275" s="235"/>
      <c r="H1275" s="235"/>
      <c r="I1275" s="235"/>
      <c r="J1275" s="235"/>
      <c r="K1275" s="235"/>
      <c r="L1275" s="235"/>
      <c r="M1275" s="235"/>
    </row>
    <row r="1276" spans="1:13" ht="15.75" x14ac:dyDescent="0.25">
      <c r="A1276" s="242"/>
      <c r="B1276" s="235"/>
      <c r="C1276" s="235"/>
      <c r="D1276" s="235"/>
      <c r="E1276" s="242"/>
      <c r="F1276" s="235"/>
      <c r="G1276" s="235"/>
      <c r="H1276" s="235"/>
      <c r="I1276" s="235"/>
      <c r="J1276" s="235"/>
      <c r="K1276" s="235"/>
      <c r="L1276" s="235"/>
      <c r="M1276" s="235"/>
    </row>
    <row r="1277" spans="1:13" ht="15.75" x14ac:dyDescent="0.25">
      <c r="A1277" s="242"/>
      <c r="B1277" s="235"/>
      <c r="C1277" s="235"/>
      <c r="D1277" s="235"/>
      <c r="E1277" s="242"/>
      <c r="F1277" s="235"/>
      <c r="G1277" s="235"/>
      <c r="H1277" s="235"/>
      <c r="I1277" s="235"/>
      <c r="J1277" s="235"/>
      <c r="K1277" s="235"/>
      <c r="L1277" s="235"/>
      <c r="M1277" s="235"/>
    </row>
    <row r="1278" spans="1:13" ht="15.75" x14ac:dyDescent="0.25">
      <c r="A1278" s="242"/>
      <c r="B1278" s="235"/>
      <c r="C1278" s="235"/>
      <c r="D1278" s="235"/>
      <c r="E1278" s="242"/>
      <c r="F1278" s="235"/>
      <c r="G1278" s="235"/>
      <c r="H1278" s="235"/>
      <c r="I1278" s="235"/>
      <c r="J1278" s="235"/>
      <c r="K1278" s="235"/>
      <c r="L1278" s="235"/>
      <c r="M1278" s="235"/>
    </row>
    <row r="1279" spans="1:13" ht="15.75" x14ac:dyDescent="0.25">
      <c r="A1279" s="242"/>
      <c r="B1279" s="235"/>
      <c r="C1279" s="235"/>
      <c r="D1279" s="235"/>
      <c r="E1279" s="242"/>
      <c r="F1279" s="235"/>
      <c r="G1279" s="235"/>
      <c r="H1279" s="235"/>
      <c r="I1279" s="235"/>
      <c r="J1279" s="235"/>
      <c r="K1279" s="235"/>
      <c r="L1279" s="235"/>
      <c r="M1279" s="235"/>
    </row>
    <row r="1280" spans="1:13" ht="15.75" x14ac:dyDescent="0.25">
      <c r="A1280" s="242"/>
      <c r="B1280" s="235"/>
      <c r="C1280" s="235"/>
      <c r="D1280" s="235"/>
      <c r="E1280" s="242"/>
      <c r="F1280" s="235"/>
      <c r="G1280" s="235"/>
      <c r="H1280" s="235"/>
      <c r="I1280" s="235"/>
      <c r="J1280" s="235"/>
      <c r="K1280" s="235"/>
      <c r="L1280" s="235"/>
      <c r="M1280" s="235"/>
    </row>
    <row r="1281" spans="1:13" ht="15.75" x14ac:dyDescent="0.25">
      <c r="A1281" s="242"/>
      <c r="B1281" s="235"/>
      <c r="C1281" s="235"/>
      <c r="D1281" s="235"/>
      <c r="E1281" s="242"/>
      <c r="F1281" s="235"/>
      <c r="G1281" s="235"/>
      <c r="H1281" s="235"/>
      <c r="I1281" s="235"/>
      <c r="J1281" s="235"/>
      <c r="K1281" s="235"/>
      <c r="L1281" s="235"/>
      <c r="M1281" s="235"/>
    </row>
    <row r="1282" spans="1:13" ht="15.75" x14ac:dyDescent="0.25">
      <c r="A1282" s="242"/>
      <c r="B1282" s="235"/>
      <c r="C1282" s="235"/>
      <c r="D1282" s="235"/>
      <c r="E1282" s="242"/>
      <c r="F1282" s="235"/>
      <c r="G1282" s="235"/>
      <c r="H1282" s="235"/>
      <c r="I1282" s="235"/>
      <c r="J1282" s="235"/>
      <c r="K1282" s="235"/>
      <c r="L1282" s="235"/>
      <c r="M1282" s="235"/>
    </row>
    <row r="1283" spans="1:13" ht="15.75" x14ac:dyDescent="0.25">
      <c r="A1283" s="242"/>
      <c r="B1283" s="235"/>
      <c r="C1283" s="235"/>
      <c r="D1283" s="235"/>
      <c r="E1283" s="242"/>
      <c r="F1283" s="235"/>
      <c r="G1283" s="235"/>
      <c r="H1283" s="235"/>
      <c r="I1283" s="235"/>
      <c r="J1283" s="235"/>
      <c r="K1283" s="235"/>
      <c r="L1283" s="235"/>
      <c r="M1283" s="235"/>
    </row>
    <row r="1284" spans="1:13" ht="15.75" x14ac:dyDescent="0.25">
      <c r="A1284" s="242"/>
      <c r="B1284" s="235"/>
      <c r="C1284" s="235"/>
      <c r="D1284" s="235"/>
      <c r="E1284" s="242"/>
      <c r="F1284" s="235"/>
      <c r="G1284" s="235"/>
      <c r="H1284" s="235"/>
      <c r="I1284" s="235"/>
      <c r="J1284" s="235"/>
      <c r="K1284" s="235"/>
      <c r="L1284" s="235"/>
      <c r="M1284" s="235"/>
    </row>
    <row r="1285" spans="1:13" ht="15.75" x14ac:dyDescent="0.25">
      <c r="A1285" s="242"/>
      <c r="B1285" s="235"/>
      <c r="C1285" s="235"/>
      <c r="D1285" s="235"/>
      <c r="E1285" s="242"/>
      <c r="F1285" s="235"/>
      <c r="G1285" s="235"/>
      <c r="H1285" s="235"/>
      <c r="I1285" s="235"/>
      <c r="J1285" s="235"/>
      <c r="K1285" s="235"/>
      <c r="L1285" s="235"/>
      <c r="M1285" s="235"/>
    </row>
    <row r="1286" spans="1:13" ht="15.75" x14ac:dyDescent="0.25">
      <c r="A1286" s="242"/>
      <c r="B1286" s="235"/>
      <c r="C1286" s="235"/>
      <c r="D1286" s="235"/>
      <c r="E1286" s="242"/>
      <c r="F1286" s="235"/>
      <c r="G1286" s="235"/>
      <c r="H1286" s="235"/>
      <c r="I1286" s="235"/>
      <c r="J1286" s="235"/>
      <c r="K1286" s="235"/>
      <c r="L1286" s="235"/>
      <c r="M1286" s="235"/>
    </row>
    <row r="1287" spans="1:13" ht="15.75" x14ac:dyDescent="0.25">
      <c r="A1287" s="242"/>
      <c r="B1287" s="235"/>
      <c r="C1287" s="235"/>
      <c r="D1287" s="235"/>
      <c r="E1287" s="242"/>
      <c r="F1287" s="235"/>
      <c r="G1287" s="235"/>
      <c r="H1287" s="235"/>
      <c r="I1287" s="235"/>
      <c r="J1287" s="235"/>
      <c r="K1287" s="235"/>
      <c r="L1287" s="235"/>
      <c r="M1287" s="235"/>
    </row>
    <row r="1288" spans="1:13" ht="15.75" x14ac:dyDescent="0.25">
      <c r="A1288" s="242"/>
      <c r="B1288" s="235"/>
      <c r="C1288" s="235"/>
      <c r="D1288" s="235"/>
      <c r="E1288" s="242"/>
      <c r="F1288" s="235"/>
      <c r="G1288" s="235"/>
      <c r="H1288" s="235"/>
      <c r="I1288" s="235"/>
      <c r="J1288" s="235"/>
      <c r="K1288" s="235"/>
      <c r="L1288" s="235"/>
      <c r="M1288" s="235"/>
    </row>
    <row r="1289" spans="1:13" ht="15.75" x14ac:dyDescent="0.25">
      <c r="A1289" s="242"/>
      <c r="B1289" s="235"/>
      <c r="C1289" s="235"/>
      <c r="D1289" s="235"/>
      <c r="E1289" s="242"/>
      <c r="F1289" s="235"/>
      <c r="G1289" s="235"/>
      <c r="H1289" s="235"/>
      <c r="I1289" s="235"/>
      <c r="J1289" s="235"/>
      <c r="K1289" s="235"/>
      <c r="L1289" s="235"/>
      <c r="M1289" s="235"/>
    </row>
    <row r="1290" spans="1:13" ht="15.75" x14ac:dyDescent="0.25">
      <c r="A1290" s="242"/>
      <c r="B1290" s="235"/>
      <c r="C1290" s="235"/>
      <c r="D1290" s="235"/>
      <c r="E1290" s="242"/>
      <c r="F1290" s="235"/>
      <c r="G1290" s="235"/>
      <c r="H1290" s="235"/>
      <c r="I1290" s="235"/>
      <c r="J1290" s="235"/>
      <c r="K1290" s="235"/>
      <c r="L1290" s="235"/>
      <c r="M1290" s="235"/>
    </row>
    <row r="1291" spans="1:13" ht="15.75" x14ac:dyDescent="0.25">
      <c r="A1291" s="242"/>
      <c r="B1291" s="235"/>
      <c r="C1291" s="235"/>
      <c r="D1291" s="235"/>
      <c r="E1291" s="242"/>
      <c r="F1291" s="235"/>
      <c r="G1291" s="235"/>
      <c r="H1291" s="235"/>
      <c r="I1291" s="235"/>
      <c r="J1291" s="235"/>
      <c r="K1291" s="235"/>
      <c r="L1291" s="235"/>
      <c r="M1291" s="235"/>
    </row>
    <row r="1292" spans="1:13" ht="15.75" x14ac:dyDescent="0.25">
      <c r="A1292" s="242"/>
      <c r="B1292" s="235"/>
      <c r="C1292" s="235"/>
      <c r="D1292" s="235"/>
      <c r="E1292" s="242"/>
      <c r="F1292" s="235"/>
      <c r="G1292" s="235"/>
      <c r="H1292" s="235"/>
      <c r="I1292" s="235"/>
      <c r="J1292" s="235"/>
      <c r="K1292" s="235"/>
      <c r="L1292" s="235"/>
      <c r="M1292" s="235"/>
    </row>
    <row r="1293" spans="1:13" ht="15.75" x14ac:dyDescent="0.25">
      <c r="A1293" s="242"/>
      <c r="B1293" s="235"/>
      <c r="C1293" s="235"/>
      <c r="D1293" s="235"/>
      <c r="E1293" s="242"/>
      <c r="F1293" s="235"/>
      <c r="G1293" s="235"/>
      <c r="H1293" s="235"/>
      <c r="I1293" s="235"/>
      <c r="J1293" s="235"/>
      <c r="K1293" s="235"/>
      <c r="L1293" s="235"/>
      <c r="M1293" s="235"/>
    </row>
    <row r="1294" spans="1:13" ht="15.75" x14ac:dyDescent="0.25">
      <c r="A1294" s="242"/>
      <c r="B1294" s="235"/>
      <c r="C1294" s="235"/>
      <c r="D1294" s="235"/>
      <c r="E1294" s="242"/>
      <c r="F1294" s="235"/>
      <c r="G1294" s="235"/>
      <c r="H1294" s="235"/>
      <c r="I1294" s="235"/>
      <c r="J1294" s="235"/>
      <c r="K1294" s="235"/>
      <c r="L1294" s="235"/>
      <c r="M1294" s="235"/>
    </row>
    <row r="1295" spans="1:13" ht="15.75" x14ac:dyDescent="0.25">
      <c r="A1295" s="242"/>
      <c r="B1295" s="235"/>
      <c r="C1295" s="235"/>
      <c r="D1295" s="235"/>
      <c r="E1295" s="242"/>
      <c r="F1295" s="235"/>
      <c r="G1295" s="235"/>
      <c r="H1295" s="235"/>
      <c r="I1295" s="235"/>
      <c r="J1295" s="235"/>
      <c r="K1295" s="235"/>
      <c r="L1295" s="235"/>
      <c r="M1295" s="235"/>
    </row>
    <row r="1296" spans="1:13" ht="15.75" x14ac:dyDescent="0.25">
      <c r="A1296" s="242"/>
      <c r="B1296" s="235"/>
      <c r="C1296" s="235"/>
      <c r="D1296" s="235"/>
      <c r="E1296" s="242"/>
      <c r="F1296" s="235"/>
      <c r="G1296" s="235"/>
      <c r="H1296" s="235"/>
      <c r="I1296" s="235"/>
      <c r="J1296" s="235"/>
      <c r="K1296" s="235"/>
      <c r="L1296" s="235"/>
      <c r="M1296" s="235"/>
    </row>
    <row r="1297" spans="1:13" ht="15.75" x14ac:dyDescent="0.25">
      <c r="A1297" s="242"/>
      <c r="B1297" s="235"/>
      <c r="C1297" s="235"/>
      <c r="D1297" s="235"/>
      <c r="E1297" s="242"/>
      <c r="F1297" s="235"/>
      <c r="G1297" s="235"/>
      <c r="H1297" s="235"/>
      <c r="I1297" s="235"/>
      <c r="J1297" s="235"/>
      <c r="K1297" s="235"/>
      <c r="L1297" s="235"/>
      <c r="M1297" s="235"/>
    </row>
    <row r="1298" spans="1:13" ht="15.75" x14ac:dyDescent="0.25">
      <c r="A1298" s="242"/>
      <c r="B1298" s="235"/>
      <c r="C1298" s="235"/>
      <c r="D1298" s="235"/>
      <c r="E1298" s="242"/>
      <c r="F1298" s="235"/>
      <c r="G1298" s="235"/>
      <c r="H1298" s="235"/>
      <c r="I1298" s="235"/>
      <c r="J1298" s="235"/>
      <c r="K1298" s="235"/>
      <c r="L1298" s="235"/>
      <c r="M1298" s="235"/>
    </row>
    <row r="1299" spans="1:13" ht="15.75" x14ac:dyDescent="0.25">
      <c r="A1299" s="242"/>
      <c r="B1299" s="235"/>
      <c r="C1299" s="235"/>
      <c r="D1299" s="235"/>
      <c r="E1299" s="242"/>
      <c r="F1299" s="235"/>
      <c r="G1299" s="235"/>
      <c r="H1299" s="235"/>
      <c r="I1299" s="235"/>
      <c r="J1299" s="235"/>
      <c r="K1299" s="235"/>
      <c r="L1299" s="235"/>
      <c r="M1299" s="235"/>
    </row>
    <row r="1300" spans="1:13" ht="15.75" x14ac:dyDescent="0.25">
      <c r="A1300" s="242"/>
      <c r="B1300" s="235"/>
      <c r="C1300" s="235"/>
      <c r="D1300" s="235"/>
      <c r="E1300" s="242"/>
      <c r="F1300" s="235"/>
      <c r="G1300" s="235"/>
      <c r="H1300" s="235"/>
      <c r="I1300" s="235"/>
      <c r="J1300" s="235"/>
      <c r="K1300" s="235"/>
      <c r="L1300" s="235"/>
      <c r="M1300" s="235"/>
    </row>
    <row r="1301" spans="1:13" ht="15.75" x14ac:dyDescent="0.25">
      <c r="A1301" s="242"/>
      <c r="B1301" s="235"/>
      <c r="C1301" s="235"/>
      <c r="D1301" s="235"/>
      <c r="E1301" s="242"/>
      <c r="F1301" s="235"/>
      <c r="G1301" s="235"/>
      <c r="H1301" s="235"/>
      <c r="I1301" s="235"/>
      <c r="J1301" s="235"/>
      <c r="K1301" s="235"/>
      <c r="L1301" s="235"/>
      <c r="M1301" s="235"/>
    </row>
    <row r="1302" spans="1:13" ht="15.75" x14ac:dyDescent="0.25">
      <c r="A1302" s="242"/>
      <c r="B1302" s="235"/>
      <c r="C1302" s="235"/>
      <c r="D1302" s="235"/>
      <c r="E1302" s="242"/>
      <c r="F1302" s="235"/>
      <c r="G1302" s="235"/>
      <c r="H1302" s="235"/>
      <c r="I1302" s="235"/>
      <c r="J1302" s="235"/>
      <c r="K1302" s="235"/>
      <c r="L1302" s="235"/>
      <c r="M1302" s="235"/>
    </row>
    <row r="1303" spans="1:13" ht="15.75" x14ac:dyDescent="0.25">
      <c r="A1303" s="242"/>
      <c r="B1303" s="235"/>
      <c r="C1303" s="235"/>
      <c r="D1303" s="235"/>
      <c r="E1303" s="242"/>
      <c r="F1303" s="235"/>
      <c r="G1303" s="235"/>
      <c r="H1303" s="235"/>
      <c r="I1303" s="235"/>
      <c r="J1303" s="235"/>
      <c r="K1303" s="235"/>
      <c r="L1303" s="235"/>
      <c r="M1303" s="235"/>
    </row>
    <row r="1304" spans="1:13" ht="15.75" x14ac:dyDescent="0.25">
      <c r="A1304" s="242"/>
      <c r="B1304" s="235"/>
      <c r="C1304" s="235"/>
      <c r="D1304" s="235"/>
      <c r="E1304" s="242"/>
      <c r="F1304" s="235"/>
      <c r="G1304" s="235"/>
      <c r="H1304" s="235"/>
      <c r="I1304" s="235"/>
      <c r="J1304" s="235"/>
      <c r="K1304" s="235"/>
      <c r="L1304" s="235"/>
      <c r="M1304" s="235"/>
    </row>
    <row r="1305" spans="1:13" ht="15.75" x14ac:dyDescent="0.25">
      <c r="A1305" s="242"/>
      <c r="B1305" s="235"/>
      <c r="C1305" s="235"/>
      <c r="D1305" s="235"/>
      <c r="E1305" s="242"/>
      <c r="F1305" s="235"/>
      <c r="G1305" s="235"/>
      <c r="H1305" s="235"/>
      <c r="I1305" s="235"/>
      <c r="J1305" s="235"/>
      <c r="K1305" s="235"/>
      <c r="L1305" s="235"/>
      <c r="M1305" s="235"/>
    </row>
    <row r="1306" spans="1:13" ht="15.75" x14ac:dyDescent="0.25">
      <c r="A1306" s="242"/>
      <c r="B1306" s="235"/>
      <c r="C1306" s="235"/>
      <c r="D1306" s="235"/>
      <c r="E1306" s="242"/>
      <c r="F1306" s="235"/>
      <c r="G1306" s="235"/>
      <c r="H1306" s="235"/>
      <c r="I1306" s="235"/>
      <c r="J1306" s="235"/>
      <c r="K1306" s="235"/>
      <c r="L1306" s="235"/>
      <c r="M1306" s="235"/>
    </row>
    <row r="1307" spans="1:13" ht="15.75" x14ac:dyDescent="0.25">
      <c r="A1307" s="242"/>
      <c r="B1307" s="235"/>
      <c r="C1307" s="235"/>
      <c r="D1307" s="235"/>
      <c r="E1307" s="242"/>
      <c r="F1307" s="235"/>
      <c r="G1307" s="235"/>
      <c r="H1307" s="235"/>
      <c r="I1307" s="235"/>
      <c r="J1307" s="235"/>
      <c r="K1307" s="235"/>
      <c r="L1307" s="235"/>
      <c r="M1307" s="235"/>
    </row>
    <row r="1308" spans="1:13" ht="15.75" x14ac:dyDescent="0.25">
      <c r="A1308" s="242"/>
      <c r="B1308" s="235"/>
      <c r="C1308" s="235"/>
      <c r="D1308" s="235"/>
      <c r="E1308" s="242"/>
      <c r="F1308" s="235"/>
      <c r="G1308" s="235"/>
      <c r="H1308" s="235"/>
      <c r="I1308" s="235"/>
      <c r="J1308" s="235"/>
      <c r="K1308" s="235"/>
      <c r="L1308" s="235"/>
      <c r="M1308" s="235"/>
    </row>
    <row r="1309" spans="1:13" ht="15.75" x14ac:dyDescent="0.25">
      <c r="A1309" s="242"/>
      <c r="B1309" s="235"/>
      <c r="C1309" s="235"/>
      <c r="D1309" s="235"/>
      <c r="E1309" s="242"/>
      <c r="F1309" s="235"/>
      <c r="G1309" s="235"/>
      <c r="H1309" s="235"/>
      <c r="I1309" s="235"/>
      <c r="J1309" s="235"/>
      <c r="K1309" s="235"/>
      <c r="L1309" s="235"/>
      <c r="M1309" s="235"/>
    </row>
    <row r="1310" spans="1:13" ht="15.75" x14ac:dyDescent="0.25">
      <c r="A1310" s="242"/>
      <c r="B1310" s="235"/>
      <c r="C1310" s="235"/>
      <c r="D1310" s="235"/>
      <c r="E1310" s="242"/>
      <c r="F1310" s="235"/>
      <c r="G1310" s="235"/>
      <c r="H1310" s="235"/>
      <c r="I1310" s="235"/>
      <c r="J1310" s="235"/>
      <c r="K1310" s="235"/>
      <c r="L1310" s="235"/>
      <c r="M1310" s="235"/>
    </row>
    <row r="1311" spans="1:13" ht="15.75" x14ac:dyDescent="0.25">
      <c r="A1311" s="242"/>
      <c r="B1311" s="235"/>
      <c r="C1311" s="235"/>
      <c r="D1311" s="235"/>
      <c r="E1311" s="242"/>
      <c r="F1311" s="235"/>
      <c r="G1311" s="235"/>
      <c r="H1311" s="235"/>
      <c r="I1311" s="235"/>
      <c r="J1311" s="235"/>
      <c r="K1311" s="235"/>
      <c r="L1311" s="235"/>
      <c r="M1311" s="235"/>
    </row>
    <row r="1312" spans="1:13" ht="15.75" x14ac:dyDescent="0.25">
      <c r="A1312" s="242"/>
      <c r="B1312" s="235"/>
      <c r="C1312" s="235"/>
      <c r="D1312" s="235"/>
      <c r="E1312" s="242"/>
      <c r="F1312" s="235"/>
      <c r="G1312" s="235"/>
      <c r="H1312" s="235"/>
      <c r="I1312" s="235"/>
      <c r="J1312" s="235"/>
      <c r="K1312" s="235"/>
      <c r="L1312" s="235"/>
      <c r="M1312" s="235"/>
    </row>
    <row r="1313" spans="1:13" ht="15.75" x14ac:dyDescent="0.25">
      <c r="A1313" s="242"/>
      <c r="B1313" s="235"/>
      <c r="C1313" s="235"/>
      <c r="D1313" s="235"/>
      <c r="E1313" s="242"/>
      <c r="F1313" s="235"/>
      <c r="G1313" s="235"/>
      <c r="H1313" s="235"/>
      <c r="I1313" s="235"/>
      <c r="J1313" s="235"/>
      <c r="K1313" s="235"/>
      <c r="L1313" s="235"/>
      <c r="M1313" s="235"/>
    </row>
    <row r="1314" spans="1:13" ht="15.75" x14ac:dyDescent="0.25">
      <c r="A1314" s="242"/>
      <c r="B1314" s="235"/>
      <c r="C1314" s="235"/>
      <c r="D1314" s="235"/>
      <c r="E1314" s="242"/>
      <c r="F1314" s="235"/>
      <c r="G1314" s="235"/>
      <c r="H1314" s="235"/>
      <c r="I1314" s="235"/>
      <c r="J1314" s="235"/>
      <c r="K1314" s="235"/>
      <c r="L1314" s="235"/>
      <c r="M1314" s="235"/>
    </row>
    <row r="1315" spans="1:13" ht="15.75" x14ac:dyDescent="0.25">
      <c r="A1315" s="242"/>
      <c r="B1315" s="235"/>
      <c r="C1315" s="235"/>
      <c r="D1315" s="235"/>
      <c r="E1315" s="242"/>
      <c r="F1315" s="235"/>
      <c r="G1315" s="235"/>
      <c r="H1315" s="235"/>
      <c r="I1315" s="235"/>
      <c r="J1315" s="235"/>
      <c r="K1315" s="235"/>
      <c r="L1315" s="235"/>
      <c r="M1315" s="235"/>
    </row>
    <row r="1316" spans="1:13" ht="15.75" x14ac:dyDescent="0.25">
      <c r="A1316" s="242"/>
      <c r="B1316" s="235"/>
      <c r="C1316" s="235"/>
      <c r="D1316" s="235"/>
      <c r="E1316" s="242"/>
      <c r="F1316" s="235"/>
      <c r="G1316" s="235"/>
      <c r="H1316" s="235"/>
      <c r="I1316" s="235"/>
      <c r="J1316" s="235"/>
      <c r="K1316" s="235"/>
      <c r="L1316" s="235"/>
      <c r="M1316" s="235"/>
    </row>
    <row r="1317" spans="1:13" ht="15.75" x14ac:dyDescent="0.25">
      <c r="A1317" s="242"/>
      <c r="B1317" s="235"/>
      <c r="C1317" s="235"/>
      <c r="D1317" s="235"/>
      <c r="E1317" s="242"/>
      <c r="F1317" s="235"/>
      <c r="G1317" s="235"/>
      <c r="H1317" s="235"/>
      <c r="I1317" s="235"/>
      <c r="J1317" s="235"/>
      <c r="K1317" s="235"/>
      <c r="L1317" s="235"/>
      <c r="M1317" s="235"/>
    </row>
    <row r="1318" spans="1:13" ht="15.75" x14ac:dyDescent="0.25">
      <c r="A1318" s="242"/>
      <c r="B1318" s="235"/>
      <c r="C1318" s="235"/>
      <c r="D1318" s="235"/>
      <c r="E1318" s="242"/>
      <c r="F1318" s="235"/>
      <c r="G1318" s="235"/>
      <c r="H1318" s="235"/>
      <c r="I1318" s="235"/>
      <c r="J1318" s="235"/>
      <c r="K1318" s="235"/>
      <c r="L1318" s="235"/>
      <c r="M1318" s="235"/>
    </row>
    <row r="1319" spans="1:13" ht="15.75" x14ac:dyDescent="0.25">
      <c r="A1319" s="242"/>
      <c r="B1319" s="235"/>
      <c r="C1319" s="235"/>
      <c r="D1319" s="235"/>
      <c r="E1319" s="242"/>
      <c r="F1319" s="235"/>
      <c r="G1319" s="235"/>
      <c r="H1319" s="235"/>
      <c r="I1319" s="235"/>
      <c r="J1319" s="235"/>
      <c r="K1319" s="235"/>
      <c r="L1319" s="235"/>
      <c r="M1319" s="235"/>
    </row>
    <row r="1320" spans="1:13" ht="15.75" x14ac:dyDescent="0.25">
      <c r="A1320" s="242"/>
      <c r="B1320" s="235"/>
      <c r="C1320" s="235"/>
      <c r="D1320" s="235"/>
      <c r="E1320" s="242"/>
      <c r="F1320" s="235"/>
      <c r="G1320" s="235"/>
      <c r="H1320" s="235"/>
      <c r="I1320" s="235"/>
      <c r="J1320" s="235"/>
      <c r="K1320" s="235"/>
      <c r="L1320" s="235"/>
      <c r="M1320" s="235"/>
    </row>
    <row r="1321" spans="1:13" ht="15.75" x14ac:dyDescent="0.25">
      <c r="A1321" s="242"/>
      <c r="B1321" s="235"/>
      <c r="C1321" s="235"/>
      <c r="D1321" s="235"/>
      <c r="E1321" s="242"/>
      <c r="F1321" s="235"/>
      <c r="G1321" s="235"/>
      <c r="H1321" s="235"/>
      <c r="I1321" s="235"/>
      <c r="J1321" s="235"/>
      <c r="K1321" s="235"/>
      <c r="L1321" s="235"/>
      <c r="M1321" s="235"/>
    </row>
    <row r="1322" spans="1:13" ht="15.75" x14ac:dyDescent="0.25">
      <c r="A1322" s="242"/>
      <c r="B1322" s="235"/>
      <c r="C1322" s="235"/>
      <c r="D1322" s="235"/>
      <c r="E1322" s="242"/>
      <c r="F1322" s="235"/>
      <c r="G1322" s="235"/>
      <c r="H1322" s="235"/>
      <c r="I1322" s="235"/>
      <c r="J1322" s="235"/>
      <c r="K1322" s="235"/>
      <c r="L1322" s="235"/>
      <c r="M1322" s="235"/>
    </row>
    <row r="1323" spans="1:13" ht="15.75" x14ac:dyDescent="0.25">
      <c r="A1323" s="242"/>
      <c r="B1323" s="235"/>
      <c r="C1323" s="235"/>
      <c r="D1323" s="235"/>
      <c r="E1323" s="242"/>
      <c r="F1323" s="235"/>
      <c r="G1323" s="235"/>
      <c r="H1323" s="235"/>
      <c r="I1323" s="235"/>
      <c r="J1323" s="235"/>
      <c r="K1323" s="235"/>
      <c r="L1323" s="235"/>
      <c r="M1323" s="235"/>
    </row>
    <row r="1324" spans="1:13" ht="15.75" x14ac:dyDescent="0.25">
      <c r="A1324" s="242"/>
      <c r="B1324" s="235"/>
      <c r="C1324" s="235"/>
      <c r="D1324" s="235"/>
      <c r="E1324" s="242"/>
      <c r="F1324" s="235"/>
      <c r="G1324" s="235"/>
      <c r="H1324" s="235"/>
      <c r="I1324" s="235"/>
      <c r="J1324" s="235"/>
      <c r="K1324" s="235"/>
      <c r="L1324" s="235"/>
      <c r="M1324" s="235"/>
    </row>
    <row r="1325" spans="1:13" ht="15.75" x14ac:dyDescent="0.25">
      <c r="A1325" s="242"/>
      <c r="B1325" s="235"/>
      <c r="C1325" s="235"/>
      <c r="D1325" s="235"/>
      <c r="E1325" s="242"/>
      <c r="F1325" s="235"/>
      <c r="G1325" s="235"/>
      <c r="H1325" s="235"/>
      <c r="I1325" s="235"/>
      <c r="J1325" s="235"/>
      <c r="K1325" s="235"/>
      <c r="L1325" s="235"/>
      <c r="M1325" s="235"/>
    </row>
    <row r="1326" spans="1:13" ht="15.75" x14ac:dyDescent="0.25">
      <c r="A1326" s="242"/>
      <c r="B1326" s="235"/>
      <c r="C1326" s="235"/>
      <c r="D1326" s="235"/>
      <c r="E1326" s="242"/>
      <c r="F1326" s="235"/>
      <c r="G1326" s="235"/>
      <c r="H1326" s="235"/>
      <c r="I1326" s="235"/>
      <c r="J1326" s="235"/>
      <c r="K1326" s="235"/>
      <c r="L1326" s="235"/>
      <c r="M1326" s="235"/>
    </row>
    <row r="1327" spans="1:13" ht="15.75" x14ac:dyDescent="0.25">
      <c r="A1327" s="242"/>
      <c r="B1327" s="235"/>
      <c r="C1327" s="235"/>
      <c r="D1327" s="235"/>
      <c r="E1327" s="242"/>
      <c r="F1327" s="235"/>
      <c r="G1327" s="235"/>
      <c r="H1327" s="235"/>
      <c r="I1327" s="235"/>
      <c r="J1327" s="235"/>
      <c r="K1327" s="235"/>
      <c r="L1327" s="235"/>
      <c r="M1327" s="235"/>
    </row>
    <row r="1328" spans="1:13" ht="15.75" x14ac:dyDescent="0.25">
      <c r="A1328" s="242"/>
      <c r="B1328" s="235"/>
      <c r="C1328" s="235"/>
      <c r="D1328" s="235"/>
      <c r="E1328" s="242"/>
      <c r="F1328" s="235"/>
      <c r="G1328" s="235"/>
      <c r="H1328" s="235"/>
      <c r="I1328" s="235"/>
      <c r="J1328" s="235"/>
      <c r="K1328" s="235"/>
      <c r="L1328" s="235"/>
      <c r="M1328" s="235"/>
    </row>
    <row r="1329" spans="1:13" ht="15.75" x14ac:dyDescent="0.25">
      <c r="A1329" s="242"/>
      <c r="B1329" s="235"/>
      <c r="C1329" s="235"/>
      <c r="D1329" s="235"/>
      <c r="E1329" s="242"/>
      <c r="F1329" s="235"/>
      <c r="G1329" s="235"/>
      <c r="H1329" s="235"/>
      <c r="I1329" s="235"/>
      <c r="J1329" s="235"/>
      <c r="K1329" s="235"/>
      <c r="L1329" s="235"/>
      <c r="M1329" s="235"/>
    </row>
    <row r="1330" spans="1:13" ht="15.75" x14ac:dyDescent="0.25">
      <c r="A1330" s="242"/>
      <c r="B1330" s="235"/>
      <c r="C1330" s="235"/>
      <c r="D1330" s="235"/>
      <c r="E1330" s="242"/>
      <c r="F1330" s="235"/>
      <c r="G1330" s="235"/>
      <c r="H1330" s="235"/>
      <c r="I1330" s="235"/>
      <c r="J1330" s="235"/>
      <c r="K1330" s="235"/>
      <c r="L1330" s="235"/>
      <c r="M1330" s="235"/>
    </row>
    <row r="1331" spans="1:13" ht="15.75" x14ac:dyDescent="0.25">
      <c r="A1331" s="242"/>
      <c r="B1331" s="235"/>
      <c r="C1331" s="235"/>
      <c r="D1331" s="235"/>
      <c r="E1331" s="242"/>
      <c r="F1331" s="235"/>
      <c r="G1331" s="235"/>
      <c r="H1331" s="235"/>
      <c r="I1331" s="235"/>
      <c r="J1331" s="235"/>
      <c r="K1331" s="235"/>
      <c r="L1331" s="235"/>
      <c r="M1331" s="235"/>
    </row>
    <row r="1332" spans="1:13" ht="15.75" x14ac:dyDescent="0.25">
      <c r="A1332" s="242"/>
      <c r="B1332" s="235"/>
      <c r="C1332" s="235"/>
      <c r="D1332" s="235"/>
      <c r="E1332" s="242"/>
      <c r="F1332" s="235"/>
      <c r="G1332" s="235"/>
      <c r="H1332" s="235"/>
      <c r="I1332" s="235"/>
      <c r="J1332" s="235"/>
      <c r="K1332" s="235"/>
      <c r="L1332" s="235"/>
      <c r="M1332" s="235"/>
    </row>
    <row r="1333" spans="1:13" ht="15.75" x14ac:dyDescent="0.25">
      <c r="A1333" s="242"/>
      <c r="B1333" s="235"/>
      <c r="C1333" s="235"/>
      <c r="D1333" s="235"/>
      <c r="E1333" s="242"/>
      <c r="F1333" s="235"/>
      <c r="G1333" s="235"/>
      <c r="H1333" s="235"/>
      <c r="I1333" s="235"/>
      <c r="J1333" s="235"/>
      <c r="K1333" s="235"/>
      <c r="L1333" s="235"/>
      <c r="M1333" s="235"/>
    </row>
    <row r="1334" spans="1:13" ht="15.75" x14ac:dyDescent="0.25">
      <c r="A1334" s="242"/>
      <c r="B1334" s="235"/>
      <c r="C1334" s="235"/>
      <c r="D1334" s="235"/>
      <c r="E1334" s="242"/>
      <c r="F1334" s="235"/>
      <c r="G1334" s="235"/>
      <c r="H1334" s="235"/>
      <c r="I1334" s="235"/>
      <c r="J1334" s="235"/>
      <c r="K1334" s="235"/>
      <c r="L1334" s="235"/>
      <c r="M1334" s="235"/>
    </row>
    <row r="1335" spans="1:13" ht="15.75" x14ac:dyDescent="0.25">
      <c r="A1335" s="242"/>
      <c r="B1335" s="235"/>
      <c r="C1335" s="235"/>
      <c r="D1335" s="235"/>
      <c r="E1335" s="242"/>
      <c r="F1335" s="235"/>
      <c r="G1335" s="235"/>
      <c r="H1335" s="235"/>
      <c r="I1335" s="235"/>
      <c r="J1335" s="235"/>
      <c r="K1335" s="235"/>
      <c r="L1335" s="235"/>
      <c r="M1335" s="235"/>
    </row>
    <row r="1336" spans="1:13" ht="15.75" x14ac:dyDescent="0.25">
      <c r="A1336" s="242"/>
      <c r="B1336" s="235"/>
      <c r="C1336" s="235"/>
      <c r="D1336" s="235"/>
      <c r="E1336" s="242"/>
      <c r="F1336" s="235"/>
      <c r="G1336" s="235"/>
      <c r="H1336" s="235"/>
      <c r="I1336" s="235"/>
      <c r="J1336" s="235"/>
      <c r="K1336" s="235"/>
      <c r="L1336" s="235"/>
      <c r="M1336" s="235"/>
    </row>
    <row r="1337" spans="1:13" ht="15.75" x14ac:dyDescent="0.25">
      <c r="A1337" s="242"/>
      <c r="B1337" s="235"/>
      <c r="C1337" s="235"/>
      <c r="D1337" s="235"/>
      <c r="E1337" s="242"/>
      <c r="F1337" s="235"/>
      <c r="G1337" s="235"/>
      <c r="H1337" s="235"/>
      <c r="I1337" s="235"/>
      <c r="J1337" s="235"/>
      <c r="K1337" s="235"/>
      <c r="L1337" s="235"/>
      <c r="M1337" s="235"/>
    </row>
    <row r="1338" spans="1:13" ht="15.75" x14ac:dyDescent="0.25">
      <c r="A1338" s="242"/>
      <c r="B1338" s="235"/>
      <c r="C1338" s="235"/>
      <c r="D1338" s="235"/>
      <c r="E1338" s="242"/>
      <c r="F1338" s="235"/>
      <c r="G1338" s="235"/>
      <c r="H1338" s="235"/>
      <c r="I1338" s="235"/>
      <c r="J1338" s="235"/>
      <c r="K1338" s="235"/>
      <c r="L1338" s="235"/>
      <c r="M1338" s="235"/>
    </row>
    <row r="1339" spans="1:13" ht="15.75" x14ac:dyDescent="0.25">
      <c r="A1339" s="242"/>
      <c r="B1339" s="235"/>
      <c r="C1339" s="235"/>
      <c r="D1339" s="235"/>
      <c r="E1339" s="242"/>
      <c r="F1339" s="235"/>
      <c r="G1339" s="235"/>
      <c r="H1339" s="235"/>
      <c r="I1339" s="235"/>
      <c r="J1339" s="235"/>
      <c r="K1339" s="235"/>
      <c r="L1339" s="235"/>
      <c r="M1339" s="235"/>
    </row>
    <row r="1340" spans="1:13" ht="15.75" x14ac:dyDescent="0.25">
      <c r="A1340" s="242"/>
      <c r="B1340" s="235"/>
      <c r="C1340" s="235"/>
      <c r="D1340" s="235"/>
      <c r="E1340" s="242"/>
      <c r="F1340" s="235"/>
      <c r="G1340" s="235"/>
      <c r="H1340" s="235"/>
      <c r="I1340" s="235"/>
      <c r="J1340" s="235"/>
      <c r="K1340" s="235"/>
      <c r="L1340" s="235"/>
      <c r="M1340" s="235"/>
    </row>
    <row r="1341" spans="1:13" ht="15.75" x14ac:dyDescent="0.25">
      <c r="A1341" s="242"/>
      <c r="B1341" s="235"/>
      <c r="C1341" s="235"/>
      <c r="D1341" s="235"/>
      <c r="E1341" s="242"/>
      <c r="F1341" s="235"/>
      <c r="G1341" s="235"/>
      <c r="H1341" s="235"/>
      <c r="I1341" s="235"/>
      <c r="J1341" s="235"/>
      <c r="K1341" s="235"/>
      <c r="L1341" s="235"/>
      <c r="M1341" s="235"/>
    </row>
    <row r="1342" spans="1:13" ht="15.75" x14ac:dyDescent="0.25">
      <c r="A1342" s="242"/>
      <c r="B1342" s="235"/>
      <c r="C1342" s="235"/>
      <c r="D1342" s="235"/>
      <c r="E1342" s="242"/>
      <c r="F1342" s="235"/>
      <c r="G1342" s="235"/>
      <c r="H1342" s="235"/>
      <c r="I1342" s="235"/>
      <c r="J1342" s="235"/>
      <c r="K1342" s="235"/>
      <c r="L1342" s="235"/>
      <c r="M1342" s="235"/>
    </row>
    <row r="1343" spans="1:13" ht="15.75" x14ac:dyDescent="0.25">
      <c r="A1343" s="242"/>
      <c r="B1343" s="235"/>
      <c r="C1343" s="235"/>
      <c r="D1343" s="235"/>
      <c r="E1343" s="242"/>
      <c r="F1343" s="235"/>
      <c r="G1343" s="235"/>
      <c r="H1343" s="235"/>
      <c r="I1343" s="235"/>
      <c r="J1343" s="235"/>
      <c r="K1343" s="235"/>
      <c r="L1343" s="235"/>
      <c r="M1343" s="235"/>
    </row>
    <row r="1344" spans="1:13" ht="15.75" x14ac:dyDescent="0.25">
      <c r="A1344" s="242"/>
      <c r="B1344" s="235"/>
      <c r="C1344" s="235"/>
      <c r="D1344" s="235"/>
      <c r="E1344" s="242"/>
      <c r="F1344" s="235"/>
      <c r="G1344" s="235"/>
      <c r="H1344" s="235"/>
      <c r="I1344" s="235"/>
      <c r="J1344" s="235"/>
      <c r="K1344" s="235"/>
      <c r="L1344" s="235"/>
      <c r="M1344" s="235"/>
    </row>
    <row r="1345" spans="1:13" ht="15.75" x14ac:dyDescent="0.25">
      <c r="A1345" s="242"/>
      <c r="B1345" s="235"/>
      <c r="C1345" s="235"/>
      <c r="D1345" s="235"/>
      <c r="E1345" s="242"/>
      <c r="F1345" s="235"/>
      <c r="G1345" s="235"/>
      <c r="H1345" s="235"/>
      <c r="I1345" s="235"/>
      <c r="J1345" s="235"/>
      <c r="K1345" s="235"/>
      <c r="L1345" s="235"/>
      <c r="M1345" s="235"/>
    </row>
    <row r="1346" spans="1:13" ht="15.75" x14ac:dyDescent="0.25">
      <c r="A1346" s="242"/>
      <c r="B1346" s="235"/>
      <c r="C1346" s="235"/>
      <c r="D1346" s="235"/>
      <c r="E1346" s="242"/>
      <c r="F1346" s="235"/>
      <c r="G1346" s="235"/>
      <c r="H1346" s="235"/>
      <c r="I1346" s="235"/>
      <c r="J1346" s="235"/>
      <c r="K1346" s="235"/>
      <c r="L1346" s="235"/>
      <c r="M1346" s="235"/>
    </row>
    <row r="1347" spans="1:13" ht="15.75" x14ac:dyDescent="0.25">
      <c r="A1347" s="242"/>
      <c r="B1347" s="235"/>
      <c r="C1347" s="235"/>
      <c r="D1347" s="235"/>
      <c r="E1347" s="242"/>
      <c r="F1347" s="235"/>
      <c r="G1347" s="235"/>
      <c r="H1347" s="235"/>
      <c r="I1347" s="235"/>
      <c r="J1347" s="235"/>
      <c r="K1347" s="235"/>
      <c r="L1347" s="235"/>
      <c r="M1347" s="235"/>
    </row>
    <row r="1348" spans="1:13" ht="15.75" x14ac:dyDescent="0.25">
      <c r="A1348" s="242"/>
      <c r="B1348" s="235"/>
      <c r="C1348" s="235"/>
      <c r="D1348" s="235"/>
      <c r="E1348" s="242"/>
      <c r="F1348" s="235"/>
      <c r="G1348" s="235"/>
      <c r="H1348" s="235"/>
      <c r="I1348" s="235"/>
      <c r="J1348" s="235"/>
      <c r="K1348" s="235"/>
      <c r="L1348" s="235"/>
      <c r="M1348" s="235"/>
    </row>
    <row r="1349" spans="1:13" ht="15.75" x14ac:dyDescent="0.25">
      <c r="A1349" s="242"/>
      <c r="B1349" s="235"/>
      <c r="C1349" s="235"/>
      <c r="D1349" s="235"/>
      <c r="E1349" s="242"/>
      <c r="F1349" s="235"/>
      <c r="G1349" s="235"/>
      <c r="H1349" s="235"/>
      <c r="I1349" s="235"/>
      <c r="J1349" s="235"/>
      <c r="K1349" s="235"/>
      <c r="L1349" s="235"/>
      <c r="M1349" s="235"/>
    </row>
    <row r="1350" spans="1:13" ht="15.75" x14ac:dyDescent="0.25">
      <c r="A1350" s="242"/>
      <c r="B1350" s="235"/>
      <c r="C1350" s="235"/>
      <c r="D1350" s="235"/>
      <c r="E1350" s="242"/>
      <c r="F1350" s="235"/>
      <c r="G1350" s="235"/>
      <c r="H1350" s="235"/>
      <c r="I1350" s="235"/>
      <c r="J1350" s="235"/>
      <c r="K1350" s="235"/>
      <c r="L1350" s="235"/>
      <c r="M1350" s="235"/>
    </row>
    <row r="1351" spans="1:13" ht="15.75" x14ac:dyDescent="0.25">
      <c r="A1351" s="242"/>
      <c r="B1351" s="235"/>
      <c r="C1351" s="235"/>
      <c r="D1351" s="235"/>
      <c r="E1351" s="242"/>
      <c r="F1351" s="235"/>
      <c r="G1351" s="235"/>
      <c r="H1351" s="235"/>
      <c r="I1351" s="235"/>
      <c r="J1351" s="235"/>
      <c r="K1351" s="235"/>
      <c r="L1351" s="235"/>
      <c r="M1351" s="235"/>
    </row>
    <row r="1352" spans="1:13" ht="15.75" x14ac:dyDescent="0.25">
      <c r="A1352" s="242"/>
      <c r="B1352" s="235"/>
      <c r="C1352" s="235"/>
      <c r="D1352" s="235"/>
      <c r="E1352" s="242"/>
      <c r="F1352" s="235"/>
      <c r="G1352" s="235"/>
      <c r="H1352" s="235"/>
      <c r="I1352" s="235"/>
      <c r="J1352" s="235"/>
      <c r="K1352" s="235"/>
      <c r="L1352" s="235"/>
      <c r="M1352" s="235"/>
    </row>
    <row r="1353" spans="1:13" ht="15.75" x14ac:dyDescent="0.25">
      <c r="A1353" s="242"/>
      <c r="B1353" s="235"/>
      <c r="C1353" s="235"/>
      <c r="D1353" s="235"/>
      <c r="E1353" s="242"/>
      <c r="F1353" s="235"/>
      <c r="G1353" s="235"/>
      <c r="H1353" s="235"/>
      <c r="I1353" s="235"/>
      <c r="J1353" s="235"/>
      <c r="K1353" s="235"/>
      <c r="L1353" s="235"/>
      <c r="M1353" s="235"/>
    </row>
    <row r="1354" spans="1:13" ht="15.75" x14ac:dyDescent="0.25">
      <c r="A1354" s="242"/>
      <c r="B1354" s="235"/>
      <c r="C1354" s="235"/>
      <c r="D1354" s="235"/>
      <c r="E1354" s="242"/>
      <c r="F1354" s="235"/>
      <c r="G1354" s="235"/>
      <c r="H1354" s="235"/>
      <c r="I1354" s="235"/>
      <c r="J1354" s="235"/>
      <c r="K1354" s="235"/>
      <c r="L1354" s="235"/>
      <c r="M1354" s="235"/>
    </row>
    <row r="1355" spans="1:13" ht="15.75" x14ac:dyDescent="0.25">
      <c r="A1355" s="242"/>
      <c r="B1355" s="235"/>
      <c r="C1355" s="235"/>
      <c r="D1355" s="235"/>
      <c r="E1355" s="242"/>
      <c r="F1355" s="235"/>
      <c r="G1355" s="235"/>
      <c r="H1355" s="235"/>
      <c r="I1355" s="235"/>
      <c r="J1355" s="235"/>
      <c r="K1355" s="235"/>
      <c r="L1355" s="235"/>
      <c r="M1355" s="235"/>
    </row>
    <row r="1356" spans="1:13" ht="15.75" x14ac:dyDescent="0.25">
      <c r="A1356" s="242"/>
      <c r="B1356" s="235"/>
      <c r="C1356" s="235"/>
      <c r="D1356" s="235"/>
      <c r="E1356" s="242"/>
      <c r="F1356" s="235"/>
      <c r="G1356" s="235"/>
      <c r="H1356" s="235"/>
      <c r="I1356" s="235"/>
      <c r="J1356" s="235"/>
      <c r="K1356" s="235"/>
      <c r="L1356" s="235"/>
      <c r="M1356" s="235"/>
    </row>
    <row r="1357" spans="1:13" ht="15.75" x14ac:dyDescent="0.25">
      <c r="A1357" s="242"/>
      <c r="B1357" s="235"/>
      <c r="C1357" s="235"/>
      <c r="D1357" s="235"/>
      <c r="E1357" s="242"/>
      <c r="F1357" s="235"/>
      <c r="G1357" s="235"/>
      <c r="H1357" s="235"/>
      <c r="I1357" s="235"/>
      <c r="J1357" s="235"/>
      <c r="K1357" s="235"/>
      <c r="L1357" s="235"/>
      <c r="M1357" s="235"/>
    </row>
    <row r="1358" spans="1:13" ht="15.75" x14ac:dyDescent="0.25">
      <c r="A1358" s="242"/>
      <c r="B1358" s="235"/>
      <c r="C1358" s="235"/>
      <c r="D1358" s="235"/>
      <c r="E1358" s="242"/>
      <c r="F1358" s="235"/>
      <c r="G1358" s="235"/>
      <c r="H1358" s="235"/>
      <c r="I1358" s="235"/>
      <c r="J1358" s="235"/>
      <c r="K1358" s="235"/>
      <c r="L1358" s="235"/>
      <c r="M1358" s="235"/>
    </row>
    <row r="1359" spans="1:13" ht="15.75" x14ac:dyDescent="0.25">
      <c r="A1359" s="242"/>
      <c r="B1359" s="235"/>
      <c r="C1359" s="235"/>
      <c r="D1359" s="235"/>
      <c r="E1359" s="242"/>
      <c r="F1359" s="235"/>
      <c r="G1359" s="235"/>
      <c r="H1359" s="235"/>
      <c r="I1359" s="235"/>
      <c r="J1359" s="235"/>
      <c r="K1359" s="235"/>
      <c r="L1359" s="235"/>
      <c r="M1359" s="235"/>
    </row>
    <row r="1360" spans="1:13" ht="15.75" x14ac:dyDescent="0.25">
      <c r="A1360" s="242"/>
      <c r="B1360" s="235"/>
      <c r="C1360" s="235"/>
      <c r="D1360" s="235"/>
      <c r="E1360" s="242"/>
      <c r="F1360" s="235"/>
      <c r="G1360" s="235"/>
      <c r="H1360" s="235"/>
      <c r="I1360" s="235"/>
      <c r="J1360" s="235"/>
      <c r="K1360" s="235"/>
      <c r="L1360" s="235"/>
      <c r="M1360" s="235"/>
    </row>
    <row r="1361" spans="1:13" ht="15.75" x14ac:dyDescent="0.25">
      <c r="A1361" s="242"/>
      <c r="B1361" s="235"/>
      <c r="C1361" s="235"/>
      <c r="D1361" s="235"/>
      <c r="E1361" s="242"/>
      <c r="F1361" s="235"/>
      <c r="G1361" s="235"/>
      <c r="H1361" s="235"/>
      <c r="I1361" s="235"/>
      <c r="J1361" s="235"/>
      <c r="K1361" s="235"/>
      <c r="L1361" s="235"/>
      <c r="M1361" s="235"/>
    </row>
    <row r="1362" spans="1:13" ht="15.75" x14ac:dyDescent="0.25">
      <c r="A1362" s="242"/>
      <c r="B1362" s="235"/>
      <c r="C1362" s="235"/>
      <c r="D1362" s="235"/>
      <c r="E1362" s="242"/>
      <c r="F1362" s="235"/>
      <c r="G1362" s="235"/>
      <c r="H1362" s="235"/>
      <c r="I1362" s="235"/>
      <c r="J1362" s="235"/>
      <c r="K1362" s="235"/>
      <c r="L1362" s="235"/>
      <c r="M1362" s="235"/>
    </row>
    <row r="1363" spans="1:13" ht="15.75" x14ac:dyDescent="0.25">
      <c r="A1363" s="242"/>
      <c r="B1363" s="235"/>
      <c r="C1363" s="235"/>
      <c r="D1363" s="235"/>
      <c r="E1363" s="242"/>
      <c r="F1363" s="235"/>
      <c r="G1363" s="235"/>
      <c r="H1363" s="235"/>
      <c r="I1363" s="235"/>
      <c r="J1363" s="235"/>
      <c r="K1363" s="235"/>
      <c r="L1363" s="235"/>
      <c r="M1363" s="235"/>
    </row>
    <row r="1364" spans="1:13" ht="15.75" x14ac:dyDescent="0.25">
      <c r="A1364" s="242"/>
      <c r="B1364" s="235"/>
      <c r="C1364" s="235"/>
      <c r="D1364" s="235"/>
      <c r="E1364" s="242"/>
      <c r="F1364" s="235"/>
      <c r="G1364" s="235"/>
      <c r="H1364" s="235"/>
      <c r="I1364" s="235"/>
      <c r="J1364" s="235"/>
      <c r="K1364" s="235"/>
      <c r="L1364" s="235"/>
      <c r="M1364" s="235"/>
    </row>
    <row r="1365" spans="1:13" ht="15.75" x14ac:dyDescent="0.25">
      <c r="A1365" s="242"/>
      <c r="B1365" s="235"/>
      <c r="C1365" s="235"/>
      <c r="D1365" s="235"/>
      <c r="E1365" s="242"/>
      <c r="F1365" s="235"/>
      <c r="G1365" s="235"/>
      <c r="H1365" s="235"/>
      <c r="I1365" s="235"/>
      <c r="J1365" s="235"/>
      <c r="K1365" s="235"/>
      <c r="L1365" s="235"/>
      <c r="M1365" s="235"/>
    </row>
    <row r="1366" spans="1:13" ht="15.75" x14ac:dyDescent="0.25">
      <c r="A1366" s="242"/>
      <c r="B1366" s="235"/>
      <c r="C1366" s="235"/>
      <c r="D1366" s="235"/>
      <c r="E1366" s="242"/>
      <c r="F1366" s="235"/>
      <c r="G1366" s="235"/>
      <c r="H1366" s="235"/>
      <c r="I1366" s="235"/>
      <c r="J1366" s="235"/>
      <c r="K1366" s="235"/>
      <c r="L1366" s="235"/>
      <c r="M1366" s="235"/>
    </row>
    <row r="1367" spans="1:13" ht="15.75" x14ac:dyDescent="0.25">
      <c r="A1367" s="242"/>
      <c r="B1367" s="235"/>
      <c r="C1367" s="235"/>
      <c r="D1367" s="235"/>
      <c r="E1367" s="242"/>
      <c r="F1367" s="235"/>
      <c r="G1367" s="235"/>
      <c r="H1367" s="235"/>
      <c r="I1367" s="235"/>
      <c r="J1367" s="235"/>
      <c r="K1367" s="235"/>
      <c r="L1367" s="235"/>
      <c r="M1367" s="235"/>
    </row>
    <row r="1368" spans="1:13" ht="15.75" x14ac:dyDescent="0.25">
      <c r="A1368" s="242"/>
      <c r="B1368" s="235"/>
      <c r="C1368" s="235"/>
      <c r="D1368" s="235"/>
      <c r="E1368" s="242"/>
      <c r="F1368" s="235"/>
      <c r="G1368" s="235"/>
      <c r="H1368" s="235"/>
      <c r="I1368" s="235"/>
      <c r="J1368" s="235"/>
      <c r="K1368" s="235"/>
      <c r="L1368" s="235"/>
      <c r="M1368" s="235"/>
    </row>
    <row r="1369" spans="1:13" ht="15.75" x14ac:dyDescent="0.25">
      <c r="A1369" s="242"/>
      <c r="B1369" s="235"/>
      <c r="C1369" s="235"/>
      <c r="D1369" s="235"/>
      <c r="E1369" s="242"/>
      <c r="F1369" s="235"/>
      <c r="G1369" s="235"/>
      <c r="H1369" s="235"/>
      <c r="I1369" s="235"/>
      <c r="J1369" s="235"/>
      <c r="K1369" s="235"/>
      <c r="L1369" s="235"/>
      <c r="M1369" s="235"/>
    </row>
    <row r="1370" spans="1:13" ht="15.75" x14ac:dyDescent="0.25">
      <c r="A1370" s="242"/>
      <c r="B1370" s="235"/>
      <c r="C1370" s="235"/>
      <c r="D1370" s="235"/>
      <c r="E1370" s="242"/>
      <c r="F1370" s="235"/>
      <c r="G1370" s="235"/>
      <c r="H1370" s="235"/>
      <c r="I1370" s="235"/>
      <c r="J1370" s="235"/>
      <c r="K1370" s="235"/>
      <c r="L1370" s="235"/>
      <c r="M1370" s="235"/>
    </row>
    <row r="1371" spans="1:13" ht="15.75" x14ac:dyDescent="0.25">
      <c r="A1371" s="242"/>
      <c r="B1371" s="235"/>
      <c r="C1371" s="235"/>
      <c r="D1371" s="235"/>
      <c r="E1371" s="242"/>
      <c r="F1371" s="235"/>
      <c r="G1371" s="235"/>
      <c r="H1371" s="235"/>
      <c r="I1371" s="235"/>
      <c r="J1371" s="235"/>
      <c r="K1371" s="235"/>
      <c r="L1371" s="235"/>
      <c r="M1371" s="235"/>
    </row>
    <row r="1372" spans="1:13" ht="15.75" x14ac:dyDescent="0.25">
      <c r="A1372" s="242"/>
      <c r="B1372" s="235"/>
      <c r="C1372" s="235"/>
      <c r="D1372" s="235"/>
      <c r="E1372" s="242"/>
      <c r="F1372" s="235"/>
      <c r="G1372" s="235"/>
      <c r="H1372" s="235"/>
      <c r="I1372" s="235"/>
      <c r="J1372" s="235"/>
      <c r="K1372" s="235"/>
      <c r="L1372" s="235"/>
      <c r="M1372" s="235"/>
    </row>
    <row r="1373" spans="1:13" ht="15.75" x14ac:dyDescent="0.25">
      <c r="A1373" s="242"/>
      <c r="B1373" s="235"/>
      <c r="C1373" s="235"/>
      <c r="D1373" s="235"/>
      <c r="E1373" s="242"/>
      <c r="F1373" s="235"/>
      <c r="G1373" s="235"/>
      <c r="H1373" s="235"/>
      <c r="I1373" s="235"/>
      <c r="J1373" s="235"/>
      <c r="K1373" s="235"/>
      <c r="L1373" s="235"/>
      <c r="M1373" s="235"/>
    </row>
    <row r="1374" spans="1:13" ht="15.75" x14ac:dyDescent="0.25">
      <c r="A1374" s="242"/>
      <c r="B1374" s="235"/>
      <c r="C1374" s="235"/>
      <c r="D1374" s="235"/>
      <c r="E1374" s="242"/>
      <c r="F1374" s="235"/>
      <c r="G1374" s="235"/>
      <c r="H1374" s="235"/>
      <c r="I1374" s="235"/>
      <c r="J1374" s="235"/>
      <c r="K1374" s="235"/>
      <c r="L1374" s="235"/>
      <c r="M1374" s="235"/>
    </row>
    <row r="1375" spans="1:13" ht="15.75" x14ac:dyDescent="0.25">
      <c r="A1375" s="242"/>
      <c r="B1375" s="235"/>
      <c r="C1375" s="235"/>
      <c r="D1375" s="235"/>
      <c r="E1375" s="242"/>
      <c r="F1375" s="235"/>
      <c r="G1375" s="235"/>
      <c r="H1375" s="235"/>
      <c r="I1375" s="235"/>
      <c r="J1375" s="235"/>
      <c r="K1375" s="235"/>
      <c r="L1375" s="235"/>
      <c r="M1375" s="235"/>
    </row>
    <row r="1376" spans="1:13" ht="15.75" x14ac:dyDescent="0.25">
      <c r="A1376" s="242"/>
      <c r="B1376" s="235"/>
      <c r="C1376" s="235"/>
      <c r="D1376" s="235"/>
      <c r="E1376" s="242"/>
      <c r="F1376" s="235"/>
      <c r="G1376" s="235"/>
      <c r="H1376" s="235"/>
      <c r="I1376" s="235"/>
      <c r="J1376" s="235"/>
      <c r="K1376" s="235"/>
      <c r="L1376" s="235"/>
      <c r="M1376" s="235"/>
    </row>
    <row r="1377" spans="1:13" ht="15.75" x14ac:dyDescent="0.25">
      <c r="A1377" s="242"/>
      <c r="B1377" s="235"/>
      <c r="C1377" s="235"/>
      <c r="D1377" s="235"/>
      <c r="E1377" s="242"/>
      <c r="F1377" s="235"/>
      <c r="G1377" s="235"/>
      <c r="H1377" s="235"/>
      <c r="I1377" s="235"/>
      <c r="J1377" s="235"/>
      <c r="K1377" s="235"/>
      <c r="L1377" s="235"/>
      <c r="M1377" s="235"/>
    </row>
    <row r="1378" spans="1:13" ht="15.75" x14ac:dyDescent="0.25">
      <c r="A1378" s="242"/>
      <c r="B1378" s="235"/>
      <c r="C1378" s="235"/>
      <c r="D1378" s="235"/>
      <c r="E1378" s="242"/>
      <c r="F1378" s="235"/>
      <c r="G1378" s="235"/>
      <c r="H1378" s="235"/>
      <c r="I1378" s="235"/>
      <c r="J1378" s="235"/>
      <c r="K1378" s="235"/>
      <c r="L1378" s="235"/>
      <c r="M1378" s="235"/>
    </row>
    <row r="1379" spans="1:13" ht="15.75" x14ac:dyDescent="0.25">
      <c r="A1379" s="242"/>
      <c r="B1379" s="235"/>
      <c r="C1379" s="235"/>
      <c r="D1379" s="235"/>
      <c r="E1379" s="242"/>
      <c r="F1379" s="235"/>
      <c r="G1379" s="235"/>
      <c r="H1379" s="235"/>
      <c r="I1379" s="235"/>
      <c r="J1379" s="235"/>
      <c r="K1379" s="235"/>
      <c r="L1379" s="235"/>
      <c r="M1379" s="235"/>
    </row>
    <row r="1380" spans="1:13" ht="15.75" x14ac:dyDescent="0.25">
      <c r="A1380" s="242"/>
      <c r="B1380" s="235"/>
      <c r="C1380" s="235"/>
      <c r="D1380" s="235"/>
      <c r="E1380" s="242"/>
      <c r="F1380" s="235"/>
      <c r="G1380" s="235"/>
      <c r="H1380" s="235"/>
      <c r="I1380" s="235"/>
      <c r="J1380" s="235"/>
      <c r="K1380" s="235"/>
      <c r="L1380" s="235"/>
      <c r="M1380" s="235"/>
    </row>
    <row r="1381" spans="1:13" ht="15.75" x14ac:dyDescent="0.25">
      <c r="A1381" s="242"/>
      <c r="B1381" s="235"/>
      <c r="C1381" s="235"/>
      <c r="D1381" s="235"/>
      <c r="E1381" s="242"/>
      <c r="F1381" s="235"/>
      <c r="G1381" s="235"/>
      <c r="H1381" s="235"/>
      <c r="I1381" s="235"/>
      <c r="J1381" s="235"/>
      <c r="K1381" s="235"/>
      <c r="L1381" s="235"/>
      <c r="M1381" s="235"/>
    </row>
    <row r="1382" spans="1:13" ht="15.75" x14ac:dyDescent="0.25">
      <c r="A1382" s="242"/>
      <c r="B1382" s="235"/>
      <c r="C1382" s="235"/>
      <c r="D1382" s="235"/>
      <c r="E1382" s="242"/>
      <c r="F1382" s="235"/>
      <c r="G1382" s="235"/>
      <c r="H1382" s="235"/>
      <c r="I1382" s="235"/>
      <c r="J1382" s="235"/>
      <c r="K1382" s="235"/>
      <c r="L1382" s="235"/>
      <c r="M1382" s="235"/>
    </row>
    <row r="1383" spans="1:13" ht="15.75" x14ac:dyDescent="0.25">
      <c r="A1383" s="242"/>
      <c r="B1383" s="235"/>
      <c r="C1383" s="235"/>
      <c r="D1383" s="235"/>
      <c r="E1383" s="242"/>
      <c r="F1383" s="235"/>
      <c r="G1383" s="235"/>
      <c r="H1383" s="235"/>
      <c r="I1383" s="235"/>
      <c r="J1383" s="235"/>
      <c r="K1383" s="235"/>
      <c r="L1383" s="235"/>
      <c r="M1383" s="235"/>
    </row>
    <row r="1384" spans="1:13" ht="15.75" x14ac:dyDescent="0.25">
      <c r="A1384" s="242"/>
      <c r="B1384" s="235"/>
      <c r="C1384" s="235"/>
      <c r="D1384" s="235"/>
      <c r="E1384" s="242"/>
      <c r="F1384" s="235"/>
      <c r="G1384" s="235"/>
      <c r="H1384" s="235"/>
      <c r="I1384" s="235"/>
      <c r="J1384" s="235"/>
      <c r="K1384" s="235"/>
      <c r="L1384" s="235"/>
      <c r="M1384" s="235"/>
    </row>
    <row r="1385" spans="1:13" ht="15.75" x14ac:dyDescent="0.25">
      <c r="A1385" s="242"/>
      <c r="B1385" s="235"/>
      <c r="C1385" s="235"/>
      <c r="D1385" s="235"/>
      <c r="E1385" s="242"/>
      <c r="F1385" s="235"/>
      <c r="G1385" s="235"/>
      <c r="H1385" s="235"/>
      <c r="I1385" s="235"/>
      <c r="J1385" s="235"/>
      <c r="K1385" s="235"/>
      <c r="L1385" s="235"/>
      <c r="M1385" s="235"/>
    </row>
    <row r="1386" spans="1:13" ht="15.75" x14ac:dyDescent="0.25">
      <c r="A1386" s="242"/>
      <c r="B1386" s="235"/>
      <c r="C1386" s="235"/>
      <c r="D1386" s="235"/>
      <c r="E1386" s="242"/>
      <c r="F1386" s="235"/>
      <c r="G1386" s="235"/>
      <c r="H1386" s="235"/>
      <c r="I1386" s="235"/>
      <c r="J1386" s="235"/>
      <c r="K1386" s="235"/>
      <c r="L1386" s="235"/>
      <c r="M1386" s="235"/>
    </row>
    <row r="1387" spans="1:13" ht="15.75" x14ac:dyDescent="0.25">
      <c r="A1387" s="242"/>
      <c r="B1387" s="235"/>
      <c r="C1387" s="235"/>
      <c r="D1387" s="235"/>
      <c r="E1387" s="242"/>
      <c r="F1387" s="235"/>
      <c r="G1387" s="235"/>
      <c r="H1387" s="235"/>
      <c r="I1387" s="235"/>
      <c r="J1387" s="235"/>
      <c r="K1387" s="235"/>
      <c r="L1387" s="235"/>
      <c r="M1387" s="235"/>
    </row>
    <row r="1388" spans="1:13" ht="15.75" x14ac:dyDescent="0.25">
      <c r="A1388" s="242"/>
      <c r="B1388" s="235"/>
      <c r="C1388" s="235"/>
      <c r="D1388" s="235"/>
      <c r="E1388" s="242"/>
      <c r="F1388" s="235"/>
      <c r="G1388" s="235"/>
      <c r="H1388" s="235"/>
      <c r="I1388" s="235"/>
      <c r="J1388" s="235"/>
      <c r="K1388" s="235"/>
      <c r="L1388" s="235"/>
      <c r="M1388" s="235"/>
    </row>
    <row r="1389" spans="1:13" ht="15.75" x14ac:dyDescent="0.25">
      <c r="A1389" s="242"/>
      <c r="B1389" s="235"/>
      <c r="C1389" s="235"/>
      <c r="D1389" s="235"/>
      <c r="E1389" s="242"/>
      <c r="F1389" s="235"/>
      <c r="G1389" s="235"/>
      <c r="H1389" s="235"/>
      <c r="I1389" s="235"/>
      <c r="J1389" s="235"/>
      <c r="K1389" s="235"/>
      <c r="L1389" s="235"/>
      <c r="M1389" s="235"/>
    </row>
    <row r="1390" spans="1:13" ht="15.75" x14ac:dyDescent="0.25">
      <c r="A1390" s="242"/>
      <c r="B1390" s="235"/>
      <c r="C1390" s="235"/>
      <c r="D1390" s="235"/>
      <c r="E1390" s="242"/>
      <c r="F1390" s="235"/>
      <c r="G1390" s="235"/>
      <c r="H1390" s="235"/>
      <c r="I1390" s="235"/>
      <c r="J1390" s="235"/>
      <c r="K1390" s="235"/>
      <c r="L1390" s="235"/>
      <c r="M1390" s="235"/>
    </row>
    <row r="1391" spans="1:13" ht="15.75" x14ac:dyDescent="0.25">
      <c r="A1391" s="242"/>
      <c r="B1391" s="235"/>
      <c r="C1391" s="235"/>
      <c r="D1391" s="235"/>
      <c r="E1391" s="242"/>
      <c r="F1391" s="235"/>
      <c r="G1391" s="235"/>
      <c r="H1391" s="235"/>
      <c r="I1391" s="235"/>
      <c r="J1391" s="235"/>
      <c r="K1391" s="235"/>
      <c r="L1391" s="235"/>
      <c r="M1391" s="235"/>
    </row>
    <row r="1392" spans="1:13" ht="15.75" x14ac:dyDescent="0.25">
      <c r="A1392" s="242"/>
      <c r="B1392" s="235"/>
      <c r="C1392" s="235"/>
      <c r="D1392" s="235"/>
      <c r="E1392" s="242"/>
      <c r="F1392" s="235"/>
      <c r="G1392" s="235"/>
      <c r="H1392" s="235"/>
      <c r="I1392" s="235"/>
      <c r="J1392" s="235"/>
      <c r="K1392" s="235"/>
      <c r="L1392" s="235"/>
      <c r="M1392" s="235"/>
    </row>
    <row r="1393" spans="1:13" ht="15.75" x14ac:dyDescent="0.25">
      <c r="A1393" s="242"/>
      <c r="B1393" s="235"/>
      <c r="C1393" s="235"/>
      <c r="D1393" s="235"/>
      <c r="E1393" s="242"/>
      <c r="F1393" s="235"/>
      <c r="G1393" s="235"/>
      <c r="H1393" s="235"/>
      <c r="I1393" s="235"/>
      <c r="J1393" s="235"/>
      <c r="K1393" s="235"/>
      <c r="L1393" s="235"/>
      <c r="M1393" s="235"/>
    </row>
    <row r="1394" spans="1:13" ht="15.75" x14ac:dyDescent="0.25">
      <c r="A1394" s="242"/>
      <c r="B1394" s="235"/>
      <c r="C1394" s="235"/>
      <c r="D1394" s="235"/>
      <c r="E1394" s="242"/>
      <c r="F1394" s="235"/>
      <c r="G1394" s="235"/>
      <c r="H1394" s="235"/>
      <c r="I1394" s="235"/>
      <c r="J1394" s="235"/>
      <c r="K1394" s="235"/>
      <c r="L1394" s="235"/>
      <c r="M1394" s="235"/>
    </row>
    <row r="1395" spans="1:13" ht="15.75" x14ac:dyDescent="0.25">
      <c r="A1395" s="242"/>
      <c r="B1395" s="235"/>
      <c r="C1395" s="235"/>
      <c r="D1395" s="235"/>
      <c r="E1395" s="242"/>
      <c r="F1395" s="235"/>
      <c r="G1395" s="235"/>
      <c r="H1395" s="235"/>
      <c r="I1395" s="235"/>
      <c r="J1395" s="235"/>
      <c r="K1395" s="235"/>
      <c r="L1395" s="235"/>
      <c r="M1395" s="235"/>
    </row>
    <row r="1396" spans="1:13" ht="15.75" x14ac:dyDescent="0.25">
      <c r="A1396" s="242"/>
      <c r="B1396" s="235"/>
      <c r="C1396" s="235"/>
      <c r="D1396" s="235"/>
      <c r="E1396" s="242"/>
      <c r="F1396" s="235"/>
      <c r="G1396" s="235"/>
      <c r="H1396" s="235"/>
      <c r="I1396" s="235"/>
      <c r="J1396" s="235"/>
      <c r="K1396" s="235"/>
      <c r="L1396" s="235"/>
      <c r="M1396" s="235"/>
    </row>
    <row r="1397" spans="1:13" ht="15.75" x14ac:dyDescent="0.25">
      <c r="A1397" s="242"/>
      <c r="B1397" s="235"/>
      <c r="C1397" s="235"/>
      <c r="D1397" s="235"/>
      <c r="E1397" s="242"/>
      <c r="F1397" s="235"/>
      <c r="G1397" s="235"/>
      <c r="H1397" s="235"/>
      <c r="I1397" s="235"/>
      <c r="J1397" s="235"/>
      <c r="K1397" s="235"/>
      <c r="L1397" s="235"/>
      <c r="M1397" s="235"/>
    </row>
    <row r="1398" spans="1:13" ht="15.75" x14ac:dyDescent="0.25">
      <c r="A1398" s="242"/>
      <c r="B1398" s="235"/>
      <c r="C1398" s="235"/>
      <c r="D1398" s="235"/>
      <c r="E1398" s="242"/>
      <c r="F1398" s="235"/>
      <c r="G1398" s="235"/>
      <c r="H1398" s="235"/>
      <c r="I1398" s="235"/>
      <c r="J1398" s="235"/>
      <c r="K1398" s="235"/>
      <c r="L1398" s="235"/>
      <c r="M1398" s="235"/>
    </row>
    <row r="1399" spans="1:13" ht="15.75" x14ac:dyDescent="0.25">
      <c r="A1399" s="242"/>
      <c r="B1399" s="235"/>
      <c r="C1399" s="235"/>
      <c r="D1399" s="235"/>
      <c r="E1399" s="242"/>
      <c r="F1399" s="235"/>
      <c r="G1399" s="235"/>
      <c r="H1399" s="235"/>
      <c r="I1399" s="235"/>
      <c r="J1399" s="235"/>
      <c r="K1399" s="235"/>
      <c r="L1399" s="235"/>
      <c r="M1399" s="235"/>
    </row>
    <row r="1400" spans="1:13" ht="15.75" x14ac:dyDescent="0.25">
      <c r="A1400" s="242"/>
      <c r="B1400" s="235"/>
      <c r="C1400" s="235"/>
      <c r="D1400" s="235"/>
      <c r="E1400" s="242"/>
      <c r="F1400" s="235"/>
      <c r="G1400" s="235"/>
      <c r="H1400" s="235"/>
      <c r="I1400" s="235"/>
      <c r="J1400" s="235"/>
      <c r="K1400" s="235"/>
      <c r="L1400" s="235"/>
      <c r="M1400" s="235"/>
    </row>
    <row r="1401" spans="1:13" ht="15.75" x14ac:dyDescent="0.25">
      <c r="A1401" s="242"/>
      <c r="B1401" s="235"/>
      <c r="C1401" s="235"/>
      <c r="D1401" s="235"/>
      <c r="E1401" s="242"/>
      <c r="F1401" s="235"/>
      <c r="G1401" s="235"/>
      <c r="H1401" s="235"/>
      <c r="I1401" s="235"/>
      <c r="J1401" s="235"/>
      <c r="K1401" s="235"/>
      <c r="L1401" s="235"/>
      <c r="M1401" s="235"/>
    </row>
    <row r="1402" spans="1:13" ht="15.75" x14ac:dyDescent="0.25">
      <c r="A1402" s="242"/>
      <c r="B1402" s="235"/>
      <c r="C1402" s="235"/>
      <c r="D1402" s="235"/>
      <c r="E1402" s="242"/>
      <c r="F1402" s="235"/>
      <c r="G1402" s="235"/>
      <c r="H1402" s="235"/>
      <c r="I1402" s="235"/>
      <c r="J1402" s="235"/>
      <c r="K1402" s="235"/>
      <c r="L1402" s="235"/>
      <c r="M1402" s="235"/>
    </row>
    <row r="1403" spans="1:13" ht="15.75" x14ac:dyDescent="0.25">
      <c r="A1403" s="242"/>
      <c r="B1403" s="235"/>
      <c r="C1403" s="235"/>
      <c r="D1403" s="235"/>
      <c r="E1403" s="242"/>
      <c r="F1403" s="235"/>
      <c r="G1403" s="235"/>
      <c r="H1403" s="235"/>
      <c r="I1403" s="235"/>
      <c r="J1403" s="235"/>
      <c r="K1403" s="235"/>
      <c r="L1403" s="235"/>
      <c r="M1403" s="235"/>
    </row>
    <row r="1404" spans="1:13" ht="15.75" x14ac:dyDescent="0.25">
      <c r="A1404" s="242"/>
      <c r="B1404" s="235"/>
      <c r="C1404" s="235"/>
      <c r="D1404" s="235"/>
      <c r="E1404" s="242"/>
      <c r="F1404" s="235"/>
      <c r="G1404" s="235"/>
      <c r="H1404" s="235"/>
      <c r="I1404" s="235"/>
      <c r="J1404" s="235"/>
      <c r="K1404" s="235"/>
      <c r="L1404" s="235"/>
      <c r="M1404" s="235"/>
    </row>
    <row r="1405" spans="1:13" ht="15.75" x14ac:dyDescent="0.25">
      <c r="A1405" s="242"/>
      <c r="B1405" s="235"/>
      <c r="C1405" s="235"/>
      <c r="D1405" s="235"/>
      <c r="E1405" s="242"/>
      <c r="F1405" s="235"/>
      <c r="G1405" s="235"/>
      <c r="H1405" s="235"/>
      <c r="I1405" s="235"/>
      <c r="J1405" s="235"/>
      <c r="K1405" s="235"/>
      <c r="L1405" s="235"/>
      <c r="M1405" s="235"/>
    </row>
    <row r="1406" spans="1:13" ht="15.75" x14ac:dyDescent="0.25">
      <c r="A1406" s="242"/>
      <c r="B1406" s="235"/>
      <c r="C1406" s="235"/>
      <c r="D1406" s="235"/>
      <c r="E1406" s="242"/>
      <c r="F1406" s="235"/>
      <c r="G1406" s="235"/>
      <c r="H1406" s="235"/>
      <c r="I1406" s="235"/>
      <c r="J1406" s="235"/>
      <c r="K1406" s="235"/>
      <c r="L1406" s="235"/>
      <c r="M1406" s="235"/>
    </row>
    <row r="1407" spans="1:13" ht="15.75" x14ac:dyDescent="0.25">
      <c r="A1407" s="242"/>
      <c r="B1407" s="235"/>
      <c r="C1407" s="235"/>
      <c r="D1407" s="235"/>
      <c r="E1407" s="242"/>
      <c r="F1407" s="235"/>
      <c r="G1407" s="235"/>
      <c r="H1407" s="235"/>
      <c r="I1407" s="235"/>
      <c r="J1407" s="235"/>
      <c r="K1407" s="235"/>
      <c r="L1407" s="235"/>
      <c r="M1407" s="235"/>
    </row>
    <row r="1408" spans="1:13" ht="15.75" x14ac:dyDescent="0.25">
      <c r="A1408" s="242"/>
      <c r="B1408" s="235"/>
      <c r="C1408" s="235"/>
      <c r="D1408" s="235"/>
      <c r="E1408" s="242"/>
      <c r="F1408" s="235"/>
      <c r="G1408" s="235"/>
      <c r="H1408" s="235"/>
      <c r="I1408" s="235"/>
      <c r="J1408" s="235"/>
      <c r="K1408" s="235"/>
      <c r="L1408" s="235"/>
      <c r="M1408" s="235"/>
    </row>
    <row r="1409" spans="1:13" ht="15.75" x14ac:dyDescent="0.25">
      <c r="A1409" s="242"/>
      <c r="B1409" s="235"/>
      <c r="C1409" s="235"/>
      <c r="D1409" s="235"/>
      <c r="E1409" s="242"/>
      <c r="F1409" s="235"/>
      <c r="G1409" s="235"/>
      <c r="H1409" s="235"/>
      <c r="I1409" s="235"/>
      <c r="J1409" s="235"/>
      <c r="K1409" s="235"/>
      <c r="L1409" s="235"/>
      <c r="M1409" s="235"/>
    </row>
    <row r="1410" spans="1:13" ht="15.75" x14ac:dyDescent="0.25">
      <c r="A1410" s="242"/>
      <c r="B1410" s="235"/>
      <c r="C1410" s="235"/>
      <c r="D1410" s="235"/>
      <c r="E1410" s="242"/>
      <c r="F1410" s="235"/>
      <c r="G1410" s="235"/>
      <c r="H1410" s="235"/>
      <c r="I1410" s="235"/>
      <c r="J1410" s="235"/>
      <c r="K1410" s="235"/>
      <c r="L1410" s="235"/>
      <c r="M1410" s="235"/>
    </row>
    <row r="1411" spans="1:13" ht="15.75" x14ac:dyDescent="0.25">
      <c r="A1411" s="242"/>
      <c r="B1411" s="235"/>
      <c r="C1411" s="235"/>
      <c r="D1411" s="235"/>
      <c r="E1411" s="242"/>
      <c r="F1411" s="235"/>
      <c r="G1411" s="235"/>
      <c r="H1411" s="235"/>
      <c r="I1411" s="235"/>
      <c r="J1411" s="235"/>
      <c r="K1411" s="235"/>
      <c r="L1411" s="235"/>
      <c r="M1411" s="235"/>
    </row>
    <row r="1412" spans="1:13" ht="15.75" x14ac:dyDescent="0.25">
      <c r="A1412" s="242"/>
      <c r="B1412" s="235"/>
      <c r="C1412" s="235"/>
      <c r="D1412" s="235"/>
      <c r="E1412" s="242"/>
      <c r="F1412" s="235"/>
      <c r="G1412" s="235"/>
      <c r="H1412" s="235"/>
      <c r="I1412" s="235"/>
      <c r="J1412" s="235"/>
      <c r="K1412" s="235"/>
      <c r="L1412" s="235"/>
      <c r="M1412" s="235"/>
    </row>
    <row r="1413" spans="1:13" ht="15.75" x14ac:dyDescent="0.25">
      <c r="A1413" s="242"/>
      <c r="B1413" s="235"/>
      <c r="C1413" s="235"/>
      <c r="D1413" s="235"/>
      <c r="E1413" s="242"/>
      <c r="F1413" s="235"/>
      <c r="G1413" s="235"/>
      <c r="H1413" s="235"/>
      <c r="I1413" s="235"/>
      <c r="J1413" s="235"/>
      <c r="K1413" s="235"/>
      <c r="L1413" s="235"/>
      <c r="M1413" s="235"/>
    </row>
    <row r="1414" spans="1:13" ht="15.75" x14ac:dyDescent="0.25">
      <c r="A1414" s="242"/>
      <c r="B1414" s="235"/>
      <c r="C1414" s="235"/>
      <c r="D1414" s="235"/>
      <c r="E1414" s="242"/>
      <c r="F1414" s="235"/>
      <c r="G1414" s="235"/>
      <c r="H1414" s="235"/>
      <c r="I1414" s="235"/>
      <c r="J1414" s="235"/>
      <c r="K1414" s="235"/>
      <c r="L1414" s="235"/>
      <c r="M1414" s="235"/>
    </row>
    <row r="1415" spans="1:13" ht="15.75" x14ac:dyDescent="0.25">
      <c r="A1415" s="242"/>
      <c r="B1415" s="235"/>
      <c r="C1415" s="235"/>
      <c r="D1415" s="235"/>
      <c r="E1415" s="242"/>
      <c r="F1415" s="235"/>
      <c r="G1415" s="235"/>
      <c r="H1415" s="235"/>
      <c r="I1415" s="235"/>
      <c r="J1415" s="235"/>
      <c r="K1415" s="235"/>
      <c r="L1415" s="235"/>
      <c r="M1415" s="235"/>
    </row>
  </sheetData>
  <mergeCells count="79">
    <mergeCell ref="B915:M915"/>
    <mergeCell ref="B919:M919"/>
    <mergeCell ref="B442:M442"/>
    <mergeCell ref="B879:M879"/>
    <mergeCell ref="B883:M883"/>
    <mergeCell ref="B768:M768"/>
    <mergeCell ref="B773:M773"/>
    <mergeCell ref="B778:M778"/>
    <mergeCell ref="B571:K571"/>
    <mergeCell ref="B582:K582"/>
    <mergeCell ref="B683:M683"/>
    <mergeCell ref="B758:M758"/>
    <mergeCell ref="B763:M763"/>
    <mergeCell ref="B753:M753"/>
    <mergeCell ref="B702:M702"/>
    <mergeCell ref="B708:M708"/>
    <mergeCell ref="B515:M515"/>
    <mergeCell ref="B531:M531"/>
    <mergeCell ref="B562:L563"/>
    <mergeCell ref="B738:M738"/>
    <mergeCell ref="B743:M743"/>
    <mergeCell ref="B692:M692"/>
    <mergeCell ref="B697:M697"/>
    <mergeCell ref="B239:M239"/>
    <mergeCell ref="A1:M1"/>
    <mergeCell ref="B17:K18"/>
    <mergeCell ref="B142:L142"/>
    <mergeCell ref="B212:J212"/>
    <mergeCell ref="B226:M226"/>
    <mergeCell ref="B233:M233"/>
    <mergeCell ref="B24:K25"/>
    <mergeCell ref="B350:M350"/>
    <mergeCell ref="B246:M246"/>
    <mergeCell ref="B253:M253"/>
    <mergeCell ref="B278:M278"/>
    <mergeCell ref="B285:M285"/>
    <mergeCell ref="B292:M292"/>
    <mergeCell ref="B299:M299"/>
    <mergeCell ref="B305:M305"/>
    <mergeCell ref="B311:M311"/>
    <mergeCell ref="B318:M318"/>
    <mergeCell ref="B324:M324"/>
    <mergeCell ref="B330:M330"/>
    <mergeCell ref="B261:M261"/>
    <mergeCell ref="B270:M270"/>
    <mergeCell ref="B337:M337"/>
    <mergeCell ref="B344:M344"/>
    <mergeCell ref="B900:M900"/>
    <mergeCell ref="B366:M366"/>
    <mergeCell ref="B455:L455"/>
    <mergeCell ref="B464:M465"/>
    <mergeCell ref="B418:M418"/>
    <mergeCell ref="B432:M432"/>
    <mergeCell ref="B400:M400"/>
    <mergeCell ref="B406:M406"/>
    <mergeCell ref="B412:M412"/>
    <mergeCell ref="B448:M448"/>
    <mergeCell ref="B748:M748"/>
    <mergeCell ref="B713:M713"/>
    <mergeCell ref="B718:M718"/>
    <mergeCell ref="B723:M723"/>
    <mergeCell ref="B728:M728"/>
    <mergeCell ref="B733:M733"/>
    <mergeCell ref="B475:M475"/>
    <mergeCell ref="N911:Q911"/>
    <mergeCell ref="B505:M505"/>
    <mergeCell ref="B553:M553"/>
    <mergeCell ref="B592:M592"/>
    <mergeCell ref="B787:M787"/>
    <mergeCell ref="B791:M791"/>
    <mergeCell ref="B673:M673"/>
    <mergeCell ref="B678:M678"/>
    <mergeCell ref="B797:L797"/>
    <mergeCell ref="B871:M871"/>
    <mergeCell ref="B875:M875"/>
    <mergeCell ref="B687:M687"/>
    <mergeCell ref="B888:M888"/>
    <mergeCell ref="B892:M892"/>
    <mergeCell ref="B896:M896"/>
  </mergeCells>
  <phoneticPr fontId="30" type="noConversion"/>
  <printOptions horizontalCentered="1"/>
  <pageMargins left="0.59055118110236227" right="0.39370078740157483" top="0.59055118110236227" bottom="0.78740157480314965" header="0.51181102362204722" footer="0.59055118110236227"/>
  <pageSetup paperSize="9" scale="70" orientation="portrait" r:id="rId1"/>
  <headerFooter alignWithMargins="0"/>
  <rowBreaks count="11" manualBreakCount="11">
    <brk id="114" max="12" man="1"/>
    <brk id="163" max="12" man="1"/>
    <brk id="209" max="12" man="1"/>
    <brk id="245" max="12" man="1"/>
    <brk id="355" max="12" man="1"/>
    <brk id="463" max="12" man="1"/>
    <brk id="503" max="12" man="1"/>
    <brk id="570" max="12" man="1"/>
    <brk id="591" max="12" man="1"/>
    <brk id="661" max="12" man="1"/>
    <brk id="80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738A-58A9-4731-8CE4-FB2AF54B408E}">
  <dimension ref="A1:J298"/>
  <sheetViews>
    <sheetView view="pageBreakPreview" topLeftCell="A274" zoomScale="115" zoomScaleNormal="100" zoomScaleSheetLayoutView="115" workbookViewId="0">
      <selection activeCell="L269" sqref="L269"/>
    </sheetView>
  </sheetViews>
  <sheetFormatPr defaultColWidth="10.28515625" defaultRowHeight="15" x14ac:dyDescent="0.25"/>
  <cols>
    <col min="1" max="1" width="15.5703125" style="533" customWidth="1"/>
    <col min="2" max="2" width="52.42578125" style="534" customWidth="1"/>
    <col min="3" max="3" width="7.28515625" style="533" bestFit="1" customWidth="1"/>
    <col min="4" max="4" width="16.7109375" style="533" customWidth="1"/>
    <col min="5" max="5" width="12.42578125" style="533" customWidth="1"/>
    <col min="6" max="6" width="12.7109375" style="533" bestFit="1" customWidth="1"/>
    <col min="7" max="7" width="10.5703125" style="428" bestFit="1" customWidth="1"/>
    <col min="8" max="8" width="11.5703125" style="428" bestFit="1" customWidth="1"/>
    <col min="9" max="16384" width="10.28515625" style="428"/>
  </cols>
  <sheetData>
    <row r="1" spans="1:10" s="422" customFormat="1" ht="16.5" customHeight="1" x14ac:dyDescent="0.25">
      <c r="A1" s="457"/>
      <c r="B1" s="457"/>
      <c r="C1" s="457"/>
      <c r="D1" s="457"/>
      <c r="E1" s="457"/>
      <c r="F1" s="457"/>
      <c r="G1" s="421"/>
      <c r="H1" s="421"/>
      <c r="I1" s="421"/>
      <c r="J1" s="421"/>
    </row>
    <row r="2" spans="1:10" s="427" customFormat="1" ht="15.75" x14ac:dyDescent="0.2">
      <c r="A2" s="458" t="s">
        <v>541</v>
      </c>
      <c r="B2" s="459" t="str">
        <f>CRONOGRAMA!B3</f>
        <v>REFORMA DO SALÃO NOBRE E PSICOSOCIAL</v>
      </c>
      <c r="C2" s="460"/>
      <c r="D2" s="461"/>
      <c r="E2" s="462"/>
      <c r="F2" s="460"/>
      <c r="G2" s="423"/>
      <c r="H2" s="424"/>
      <c r="I2" s="425"/>
      <c r="J2" s="426"/>
    </row>
    <row r="3" spans="1:10" s="427" customFormat="1" ht="15.75" x14ac:dyDescent="0.2">
      <c r="A3" s="458" t="s">
        <v>542</v>
      </c>
      <c r="B3" s="459" t="str">
        <f>'MEMORIA CALC.'!B4</f>
        <v>BR 364 - KM 17 CASA DE SAUDE SANTA MARCELINA</v>
      </c>
      <c r="C3" s="460"/>
      <c r="D3" s="461"/>
      <c r="E3" s="462"/>
      <c r="F3" s="460"/>
      <c r="G3" s="423"/>
      <c r="H3" s="424"/>
      <c r="I3" s="425"/>
      <c r="J3" s="426"/>
    </row>
    <row r="4" spans="1:10" s="427" customFormat="1" ht="15.75" x14ac:dyDescent="0.2">
      <c r="A4" s="458" t="s">
        <v>90</v>
      </c>
      <c r="B4" s="459" t="str">
        <f>'MEMORIA CALC.'!B5</f>
        <v>PORTO VELHO - RONDÔNIA</v>
      </c>
      <c r="C4" s="460"/>
      <c r="D4" s="461"/>
      <c r="E4" s="462"/>
      <c r="F4" s="460"/>
      <c r="G4" s="423"/>
      <c r="H4" s="424"/>
      <c r="I4" s="425"/>
      <c r="J4" s="426"/>
    </row>
    <row r="5" spans="1:10" s="427" customFormat="1" ht="15.75" x14ac:dyDescent="0.2">
      <c r="A5" s="458" t="s">
        <v>543</v>
      </c>
      <c r="B5" s="459" t="str">
        <f>'MEMORIA CALC.'!B6</f>
        <v>238,20 M2</v>
      </c>
      <c r="C5" s="460"/>
      <c r="D5" s="461"/>
      <c r="E5" s="462"/>
      <c r="F5" s="460"/>
      <c r="G5" s="423"/>
      <c r="H5" s="424"/>
      <c r="I5" s="425"/>
      <c r="J5" s="426"/>
    </row>
    <row r="6" spans="1:10" s="420" customFormat="1" ht="15.75" customHeight="1" x14ac:dyDescent="0.2">
      <c r="A6" s="759" t="s">
        <v>457</v>
      </c>
      <c r="B6" s="759"/>
      <c r="C6" s="759"/>
      <c r="D6" s="759"/>
      <c r="E6" s="759"/>
      <c r="F6" s="759"/>
    </row>
    <row r="7" spans="1:10" ht="14.25" x14ac:dyDescent="0.2">
      <c r="A7" s="463" t="s">
        <v>93</v>
      </c>
      <c r="B7" s="752" t="s">
        <v>427</v>
      </c>
      <c r="C7" s="752"/>
      <c r="D7" s="752"/>
      <c r="E7" s="752"/>
      <c r="F7" s="464" t="s">
        <v>458</v>
      </c>
    </row>
    <row r="8" spans="1:10" ht="14.25" x14ac:dyDescent="0.2">
      <c r="A8" s="463" t="s">
        <v>93</v>
      </c>
      <c r="B8" s="752" t="s">
        <v>427</v>
      </c>
      <c r="C8" s="752"/>
      <c r="D8" s="752"/>
      <c r="E8" s="752"/>
      <c r="F8" s="464" t="s">
        <v>428</v>
      </c>
    </row>
    <row r="9" spans="1:10" s="429" customFormat="1" ht="15" customHeight="1" x14ac:dyDescent="0.2">
      <c r="A9" s="465" t="s">
        <v>305</v>
      </c>
      <c r="B9" s="754" t="s">
        <v>481</v>
      </c>
      <c r="C9" s="754"/>
      <c r="D9" s="754"/>
      <c r="E9" s="754"/>
      <c r="F9" s="466" t="s">
        <v>8</v>
      </c>
    </row>
    <row r="10" spans="1:10" ht="14.25" x14ac:dyDescent="0.2">
      <c r="A10" s="755" t="s">
        <v>429</v>
      </c>
      <c r="B10" s="755"/>
      <c r="C10" s="755"/>
      <c r="D10" s="755"/>
      <c r="E10" s="755"/>
      <c r="F10" s="755"/>
    </row>
    <row r="11" spans="1:10" ht="27" x14ac:dyDescent="0.2">
      <c r="A11" s="467" t="s">
        <v>93</v>
      </c>
      <c r="B11" s="467" t="s">
        <v>430</v>
      </c>
      <c r="C11" s="467" t="s">
        <v>428</v>
      </c>
      <c r="D11" s="467" t="s">
        <v>431</v>
      </c>
      <c r="E11" s="467" t="s">
        <v>432</v>
      </c>
      <c r="F11" s="467" t="s">
        <v>433</v>
      </c>
    </row>
    <row r="12" spans="1:10" x14ac:dyDescent="0.25">
      <c r="A12" s="468"/>
      <c r="B12" s="469"/>
      <c r="C12" s="470"/>
      <c r="D12" s="471"/>
      <c r="E12" s="472"/>
      <c r="F12" s="473"/>
    </row>
    <row r="13" spans="1:10" x14ac:dyDescent="0.25">
      <c r="A13" s="468">
        <v>88262</v>
      </c>
      <c r="B13" s="469" t="s">
        <v>434</v>
      </c>
      <c r="C13" s="470" t="s">
        <v>435</v>
      </c>
      <c r="D13" s="471">
        <v>1</v>
      </c>
      <c r="E13" s="474">
        <v>20.25</v>
      </c>
      <c r="F13" s="475">
        <f>D13*E13</f>
        <v>20.25</v>
      </c>
    </row>
    <row r="14" spans="1:10" x14ac:dyDescent="0.25">
      <c r="A14" s="468">
        <v>88316</v>
      </c>
      <c r="B14" s="469" t="s">
        <v>436</v>
      </c>
      <c r="C14" s="470" t="s">
        <v>435</v>
      </c>
      <c r="D14" s="471">
        <v>2</v>
      </c>
      <c r="E14" s="474">
        <v>17.28</v>
      </c>
      <c r="F14" s="475">
        <f t="shared" ref="F14" si="0">D14*E14</f>
        <v>34.56</v>
      </c>
    </row>
    <row r="15" spans="1:10" x14ac:dyDescent="0.25">
      <c r="A15" s="468"/>
      <c r="B15" s="469"/>
      <c r="C15" s="470"/>
      <c r="D15" s="471"/>
      <c r="E15" s="474"/>
      <c r="F15" s="475"/>
    </row>
    <row r="16" spans="1:10" x14ac:dyDescent="0.25">
      <c r="A16" s="468"/>
      <c r="B16" s="469"/>
      <c r="C16" s="470"/>
      <c r="D16" s="471"/>
      <c r="E16" s="474"/>
      <c r="F16" s="475"/>
    </row>
    <row r="17" spans="1:6" x14ac:dyDescent="0.25">
      <c r="A17" s="468"/>
      <c r="B17" s="469"/>
      <c r="C17" s="470"/>
      <c r="D17" s="471"/>
      <c r="E17" s="474"/>
      <c r="F17" s="475"/>
    </row>
    <row r="18" spans="1:6" x14ac:dyDescent="0.25">
      <c r="A18" s="468"/>
      <c r="B18" s="469"/>
      <c r="C18" s="470"/>
      <c r="D18" s="476"/>
      <c r="E18" s="477"/>
      <c r="F18" s="478"/>
    </row>
    <row r="19" spans="1:6" x14ac:dyDescent="0.25">
      <c r="A19" s="479"/>
      <c r="B19" s="480"/>
      <c r="C19" s="481"/>
      <c r="D19" s="482" t="s">
        <v>437</v>
      </c>
      <c r="E19" s="483"/>
      <c r="F19" s="484">
        <f>SUM(F13:F18)</f>
        <v>54.81</v>
      </c>
    </row>
    <row r="20" spans="1:6" x14ac:dyDescent="0.25">
      <c r="A20" s="479"/>
      <c r="B20" s="480"/>
      <c r="C20" s="481"/>
      <c r="D20" s="485" t="s">
        <v>438</v>
      </c>
      <c r="E20" s="486"/>
      <c r="F20" s="487">
        <f>F19*E20</f>
        <v>0</v>
      </c>
    </row>
    <row r="21" spans="1:6" x14ac:dyDescent="0.25">
      <c r="A21" s="479"/>
      <c r="B21" s="480"/>
      <c r="C21" s="481"/>
      <c r="D21" s="482" t="s">
        <v>439</v>
      </c>
      <c r="E21" s="483"/>
      <c r="F21" s="487">
        <f>SUM(F19:F20)</f>
        <v>54.81</v>
      </c>
    </row>
    <row r="22" spans="1:6" x14ac:dyDescent="0.25">
      <c r="A22" s="488"/>
      <c r="B22" s="485"/>
      <c r="C22" s="482"/>
      <c r="D22" s="489" t="s">
        <v>440</v>
      </c>
      <c r="E22" s="490"/>
      <c r="F22" s="491">
        <f>F21</f>
        <v>54.81</v>
      </c>
    </row>
    <row r="23" spans="1:6" x14ac:dyDescent="0.25">
      <c r="A23" s="488"/>
      <c r="B23" s="485"/>
      <c r="C23" s="482"/>
      <c r="D23" s="492"/>
      <c r="E23" s="493"/>
      <c r="F23" s="494"/>
    </row>
    <row r="24" spans="1:6" ht="14.25" x14ac:dyDescent="0.2">
      <c r="A24" s="756" t="s">
        <v>441</v>
      </c>
      <c r="B24" s="757"/>
      <c r="C24" s="757"/>
      <c r="D24" s="757"/>
      <c r="E24" s="757"/>
      <c r="F24" s="758"/>
    </row>
    <row r="25" spans="1:6" ht="27" x14ac:dyDescent="0.2">
      <c r="A25" s="467" t="s">
        <v>93</v>
      </c>
      <c r="B25" s="467" t="s">
        <v>430</v>
      </c>
      <c r="C25" s="467" t="s">
        <v>428</v>
      </c>
      <c r="D25" s="467" t="s">
        <v>431</v>
      </c>
      <c r="E25" s="467" t="s">
        <v>432</v>
      </c>
      <c r="F25" s="467" t="s">
        <v>433</v>
      </c>
    </row>
    <row r="26" spans="1:6" ht="14.25" x14ac:dyDescent="0.2">
      <c r="A26" s="468"/>
      <c r="B26" s="495"/>
      <c r="C26" s="496"/>
      <c r="D26" s="497"/>
      <c r="E26" s="472"/>
      <c r="F26" s="498"/>
    </row>
    <row r="27" spans="1:6" ht="27" x14ac:dyDescent="0.2">
      <c r="A27" s="468">
        <v>4417</v>
      </c>
      <c r="B27" s="495" t="s">
        <v>442</v>
      </c>
      <c r="C27" s="496" t="s">
        <v>443</v>
      </c>
      <c r="D27" s="499">
        <v>1</v>
      </c>
      <c r="E27" s="500">
        <v>3.2</v>
      </c>
      <c r="F27" s="501">
        <f>D27*E27</f>
        <v>3.2</v>
      </c>
    </row>
    <row r="28" spans="1:6" ht="27" x14ac:dyDescent="0.2">
      <c r="A28" s="468">
        <v>4491</v>
      </c>
      <c r="B28" s="502" t="s">
        <v>444</v>
      </c>
      <c r="C28" s="503" t="s">
        <v>443</v>
      </c>
      <c r="D28" s="504">
        <v>4</v>
      </c>
      <c r="E28" s="500">
        <v>3.61</v>
      </c>
      <c r="F28" s="501">
        <f t="shared" ref="F28:F30" si="1">D28*E28</f>
        <v>14.44</v>
      </c>
    </row>
    <row r="29" spans="1:6" ht="27" x14ac:dyDescent="0.2">
      <c r="A29" s="468">
        <v>4813</v>
      </c>
      <c r="B29" s="495" t="s">
        <v>445</v>
      </c>
      <c r="C29" s="496" t="s">
        <v>446</v>
      </c>
      <c r="D29" s="497">
        <v>1</v>
      </c>
      <c r="E29" s="505">
        <v>300</v>
      </c>
      <c r="F29" s="501">
        <f t="shared" si="1"/>
        <v>300</v>
      </c>
    </row>
    <row r="30" spans="1:6" ht="27" x14ac:dyDescent="0.2">
      <c r="A30" s="468">
        <v>5075</v>
      </c>
      <c r="B30" s="495" t="s">
        <v>447</v>
      </c>
      <c r="C30" s="496" t="s">
        <v>350</v>
      </c>
      <c r="D30" s="497">
        <v>0.11</v>
      </c>
      <c r="E30" s="505">
        <v>11.74</v>
      </c>
      <c r="F30" s="501">
        <f t="shared" si="1"/>
        <v>1.2914000000000001</v>
      </c>
    </row>
    <row r="31" spans="1:6" ht="14.25" x14ac:dyDescent="0.2">
      <c r="A31" s="506"/>
      <c r="B31" s="502"/>
      <c r="C31" s="503"/>
      <c r="D31" s="507"/>
      <c r="E31" s="508"/>
      <c r="F31" s="509"/>
    </row>
    <row r="32" spans="1:6" x14ac:dyDescent="0.25">
      <c r="A32" s="488"/>
      <c r="B32" s="485"/>
      <c r="C32" s="482"/>
      <c r="D32" s="489" t="s">
        <v>448</v>
      </c>
      <c r="E32" s="490"/>
      <c r="F32" s="510">
        <f>SUM(F27:F31)</f>
        <v>318.9314</v>
      </c>
    </row>
    <row r="33" spans="1:6" x14ac:dyDescent="0.25">
      <c r="A33" s="488"/>
      <c r="B33" s="485"/>
      <c r="C33" s="482"/>
      <c r="D33" s="492"/>
      <c r="E33" s="493"/>
      <c r="F33" s="494"/>
    </row>
    <row r="34" spans="1:6" ht="14.25" x14ac:dyDescent="0.2">
      <c r="A34" s="756" t="s">
        <v>449</v>
      </c>
      <c r="B34" s="757"/>
      <c r="C34" s="757"/>
      <c r="D34" s="757"/>
      <c r="E34" s="757"/>
      <c r="F34" s="758"/>
    </row>
    <row r="35" spans="1:6" ht="27" x14ac:dyDescent="0.2">
      <c r="A35" s="467" t="s">
        <v>93</v>
      </c>
      <c r="B35" s="467" t="s">
        <v>430</v>
      </c>
      <c r="C35" s="467" t="s">
        <v>428</v>
      </c>
      <c r="D35" s="467" t="s">
        <v>431</v>
      </c>
      <c r="E35" s="467" t="s">
        <v>432</v>
      </c>
      <c r="F35" s="467" t="s">
        <v>433</v>
      </c>
    </row>
    <row r="36" spans="1:6" ht="14.25" x14ac:dyDescent="0.2">
      <c r="A36" s="511"/>
      <c r="B36" s="512"/>
      <c r="C36" s="496"/>
      <c r="D36" s="497"/>
      <c r="E36" s="513"/>
      <c r="F36" s="514"/>
    </row>
    <row r="37" spans="1:6" ht="40.5" x14ac:dyDescent="0.2">
      <c r="A37" s="468">
        <v>94962</v>
      </c>
      <c r="B37" s="495" t="s">
        <v>450</v>
      </c>
      <c r="C37" s="496" t="s">
        <v>451</v>
      </c>
      <c r="D37" s="515">
        <v>0.01</v>
      </c>
      <c r="E37" s="516">
        <v>371.73</v>
      </c>
      <c r="F37" s="501">
        <f>D37*E37</f>
        <v>3.7173000000000003</v>
      </c>
    </row>
    <row r="38" spans="1:6" ht="14.25" x14ac:dyDescent="0.2">
      <c r="A38" s="506"/>
      <c r="B38" s="502"/>
      <c r="C38" s="503"/>
      <c r="D38" s="507"/>
      <c r="E38" s="508"/>
      <c r="F38" s="517"/>
    </row>
    <row r="39" spans="1:6" x14ac:dyDescent="0.25">
      <c r="A39" s="488"/>
      <c r="B39" s="485"/>
      <c r="C39" s="482"/>
      <c r="D39" s="489" t="s">
        <v>452</v>
      </c>
      <c r="E39" s="490"/>
      <c r="F39" s="510">
        <f>SUM(F37:F38)</f>
        <v>3.7173000000000003</v>
      </c>
    </row>
    <row r="40" spans="1:6" x14ac:dyDescent="0.25">
      <c r="A40" s="488"/>
      <c r="B40" s="485"/>
      <c r="C40" s="482"/>
      <c r="D40" s="492"/>
      <c r="E40" s="493"/>
      <c r="F40" s="494"/>
    </row>
    <row r="41" spans="1:6" ht="14.25" x14ac:dyDescent="0.2">
      <c r="A41" s="749" t="s">
        <v>453</v>
      </c>
      <c r="B41" s="750"/>
      <c r="C41" s="750"/>
      <c r="D41" s="750"/>
      <c r="E41" s="751"/>
      <c r="F41" s="518">
        <f>ROUND(F22+F32+F39,2)</f>
        <v>377.46</v>
      </c>
    </row>
    <row r="42" spans="1:6" ht="14.25" x14ac:dyDescent="0.2">
      <c r="A42" s="463" t="s">
        <v>93</v>
      </c>
      <c r="B42" s="752" t="s">
        <v>427</v>
      </c>
      <c r="C42" s="752"/>
      <c r="D42" s="752"/>
      <c r="E42" s="752"/>
      <c r="F42" s="464" t="s">
        <v>428</v>
      </c>
    </row>
    <row r="43" spans="1:6" s="429" customFormat="1" ht="15" customHeight="1" x14ac:dyDescent="0.2">
      <c r="A43" s="465" t="s">
        <v>482</v>
      </c>
      <c r="B43" s="754" t="str">
        <f>[21]PO!D89</f>
        <v>Impermeabilização de estruturas enterradas, com tinta asfáltica, duas demãos</v>
      </c>
      <c r="C43" s="754"/>
      <c r="D43" s="754"/>
      <c r="E43" s="754"/>
      <c r="F43" s="466" t="str">
        <f>[21]PO!E89</f>
        <v>m²</v>
      </c>
    </row>
    <row r="44" spans="1:6" ht="14.25" x14ac:dyDescent="0.2">
      <c r="A44" s="755" t="s">
        <v>429</v>
      </c>
      <c r="B44" s="755"/>
      <c r="C44" s="755"/>
      <c r="D44" s="755"/>
      <c r="E44" s="755"/>
      <c r="F44" s="755"/>
    </row>
    <row r="45" spans="1:6" ht="27" x14ac:dyDescent="0.2">
      <c r="A45" s="467" t="s">
        <v>93</v>
      </c>
      <c r="B45" s="467" t="s">
        <v>430</v>
      </c>
      <c r="C45" s="467" t="s">
        <v>428</v>
      </c>
      <c r="D45" s="467" t="s">
        <v>431</v>
      </c>
      <c r="E45" s="467" t="s">
        <v>432</v>
      </c>
      <c r="F45" s="467" t="s">
        <v>433</v>
      </c>
    </row>
    <row r="46" spans="1:6" x14ac:dyDescent="0.25">
      <c r="A46" s="468"/>
      <c r="B46" s="469"/>
      <c r="C46" s="470"/>
      <c r="D46" s="471"/>
      <c r="E46" s="472"/>
      <c r="F46" s="473">
        <f>D46*E46</f>
        <v>0</v>
      </c>
    </row>
    <row r="47" spans="1:6" x14ac:dyDescent="0.25">
      <c r="A47" s="519">
        <v>88316</v>
      </c>
      <c r="B47" s="520" t="s">
        <v>460</v>
      </c>
      <c r="C47" s="521" t="s">
        <v>461</v>
      </c>
      <c r="D47" s="522">
        <v>0.4</v>
      </c>
      <c r="E47" s="523">
        <v>17.28</v>
      </c>
      <c r="F47" s="475">
        <f>D47*E47</f>
        <v>6.9120000000000008</v>
      </c>
    </row>
    <row r="48" spans="1:6" x14ac:dyDescent="0.25">
      <c r="A48" s="468"/>
      <c r="B48" s="469"/>
      <c r="C48" s="470"/>
      <c r="D48" s="471"/>
      <c r="E48" s="474"/>
      <c r="F48" s="475">
        <f t="shared" ref="F48:F49" si="2">D48*E48</f>
        <v>0</v>
      </c>
    </row>
    <row r="49" spans="1:6" x14ac:dyDescent="0.25">
      <c r="A49" s="468"/>
      <c r="B49" s="469"/>
      <c r="C49" s="470"/>
      <c r="D49" s="471"/>
      <c r="E49" s="474"/>
      <c r="F49" s="475">
        <f t="shared" si="2"/>
        <v>0</v>
      </c>
    </row>
    <row r="50" spans="1:6" x14ac:dyDescent="0.25">
      <c r="A50" s="468"/>
      <c r="B50" s="469"/>
      <c r="C50" s="470"/>
      <c r="D50" s="476"/>
      <c r="E50" s="477"/>
      <c r="F50" s="478"/>
    </row>
    <row r="51" spans="1:6" x14ac:dyDescent="0.25">
      <c r="A51" s="479"/>
      <c r="B51" s="480"/>
      <c r="C51" s="481"/>
      <c r="D51" s="482" t="s">
        <v>437</v>
      </c>
      <c r="E51" s="483"/>
      <c r="F51" s="484">
        <f>F46+F47+F50</f>
        <v>6.9120000000000008</v>
      </c>
    </row>
    <row r="52" spans="1:6" x14ac:dyDescent="0.25">
      <c r="A52" s="479"/>
      <c r="B52" s="480"/>
      <c r="C52" s="481"/>
      <c r="D52" s="485" t="s">
        <v>438</v>
      </c>
      <c r="E52" s="486"/>
      <c r="F52" s="487">
        <f>F51*E52</f>
        <v>0</v>
      </c>
    </row>
    <row r="53" spans="1:6" x14ac:dyDescent="0.25">
      <c r="A53" s="479"/>
      <c r="B53" s="480"/>
      <c r="C53" s="481"/>
      <c r="D53" s="482" t="s">
        <v>439</v>
      </c>
      <c r="E53" s="483"/>
      <c r="F53" s="487">
        <f>SUM(F51:F52)</f>
        <v>6.9120000000000008</v>
      </c>
    </row>
    <row r="54" spans="1:6" x14ac:dyDescent="0.25">
      <c r="A54" s="488"/>
      <c r="B54" s="485"/>
      <c r="C54" s="482"/>
      <c r="D54" s="489" t="s">
        <v>440</v>
      </c>
      <c r="E54" s="490"/>
      <c r="F54" s="491">
        <f>F53</f>
        <v>6.9120000000000008</v>
      </c>
    </row>
    <row r="55" spans="1:6" x14ac:dyDescent="0.25">
      <c r="A55" s="488"/>
      <c r="B55" s="485"/>
      <c r="C55" s="482"/>
      <c r="D55" s="492"/>
      <c r="E55" s="493"/>
      <c r="F55" s="494"/>
    </row>
    <row r="56" spans="1:6" ht="14.25" x14ac:dyDescent="0.2">
      <c r="A56" s="756" t="s">
        <v>441</v>
      </c>
      <c r="B56" s="757"/>
      <c r="C56" s="757"/>
      <c r="D56" s="757"/>
      <c r="E56" s="757"/>
      <c r="F56" s="758"/>
    </row>
    <row r="57" spans="1:6" ht="27" x14ac:dyDescent="0.2">
      <c r="A57" s="467" t="s">
        <v>93</v>
      </c>
      <c r="B57" s="467" t="s">
        <v>430</v>
      </c>
      <c r="C57" s="467" t="s">
        <v>428</v>
      </c>
      <c r="D57" s="467" t="s">
        <v>431</v>
      </c>
      <c r="E57" s="467" t="s">
        <v>432</v>
      </c>
      <c r="F57" s="467" t="s">
        <v>433</v>
      </c>
    </row>
    <row r="58" spans="1:6" ht="14.25" x14ac:dyDescent="0.2">
      <c r="A58" s="468"/>
      <c r="B58" s="495"/>
      <c r="C58" s="496"/>
      <c r="D58" s="497"/>
      <c r="E58" s="472"/>
      <c r="F58" s="498"/>
    </row>
    <row r="59" spans="1:6" ht="27" x14ac:dyDescent="0.2">
      <c r="A59" s="468">
        <v>7319</v>
      </c>
      <c r="B59" s="495" t="s">
        <v>464</v>
      </c>
      <c r="C59" s="496" t="s">
        <v>463</v>
      </c>
      <c r="D59" s="499">
        <v>0.43</v>
      </c>
      <c r="E59" s="500">
        <v>8.9700000000000006</v>
      </c>
      <c r="F59" s="501">
        <f>D59*E59</f>
        <v>3.8571000000000004</v>
      </c>
    </row>
    <row r="60" spans="1:6" ht="14.25" x14ac:dyDescent="0.2">
      <c r="A60" s="468"/>
      <c r="B60" s="502"/>
      <c r="C60" s="503"/>
      <c r="D60" s="504"/>
      <c r="E60" s="500"/>
      <c r="F60" s="501"/>
    </row>
    <row r="61" spans="1:6" ht="14.25" x14ac:dyDescent="0.2">
      <c r="A61" s="468"/>
      <c r="B61" s="495"/>
      <c r="C61" s="496"/>
      <c r="D61" s="497"/>
      <c r="E61" s="505"/>
      <c r="F61" s="501"/>
    </row>
    <row r="62" spans="1:6" ht="14.25" x14ac:dyDescent="0.2">
      <c r="A62" s="468"/>
      <c r="B62" s="495"/>
      <c r="C62" s="496"/>
      <c r="D62" s="497"/>
      <c r="E62" s="505"/>
      <c r="F62" s="501"/>
    </row>
    <row r="63" spans="1:6" ht="14.25" x14ac:dyDescent="0.2">
      <c r="A63" s="506"/>
      <c r="B63" s="502"/>
      <c r="C63" s="503"/>
      <c r="D63" s="507"/>
      <c r="E63" s="508"/>
      <c r="F63" s="509"/>
    </row>
    <row r="64" spans="1:6" x14ac:dyDescent="0.25">
      <c r="A64" s="488"/>
      <c r="B64" s="485"/>
      <c r="C64" s="482"/>
      <c r="D64" s="489" t="s">
        <v>448</v>
      </c>
      <c r="E64" s="490"/>
      <c r="F64" s="510">
        <f>SUM(F58:F63)</f>
        <v>3.8571000000000004</v>
      </c>
    </row>
    <row r="65" spans="1:6" x14ac:dyDescent="0.25">
      <c r="A65" s="488"/>
      <c r="B65" s="485"/>
      <c r="C65" s="482"/>
      <c r="D65" s="492"/>
      <c r="E65" s="493"/>
      <c r="F65" s="494"/>
    </row>
    <row r="66" spans="1:6" ht="14.25" x14ac:dyDescent="0.2">
      <c r="A66" s="756" t="s">
        <v>449</v>
      </c>
      <c r="B66" s="757"/>
      <c r="C66" s="757"/>
      <c r="D66" s="757"/>
      <c r="E66" s="757"/>
      <c r="F66" s="758"/>
    </row>
    <row r="67" spans="1:6" ht="27" x14ac:dyDescent="0.2">
      <c r="A67" s="467" t="s">
        <v>93</v>
      </c>
      <c r="B67" s="467" t="s">
        <v>430</v>
      </c>
      <c r="C67" s="467" t="s">
        <v>428</v>
      </c>
      <c r="D67" s="467" t="s">
        <v>431</v>
      </c>
      <c r="E67" s="467" t="s">
        <v>432</v>
      </c>
      <c r="F67" s="467" t="s">
        <v>433</v>
      </c>
    </row>
    <row r="68" spans="1:6" ht="14.25" x14ac:dyDescent="0.2">
      <c r="A68" s="511"/>
      <c r="B68" s="512"/>
      <c r="C68" s="496"/>
      <c r="D68" s="497"/>
      <c r="E68" s="513"/>
      <c r="F68" s="514"/>
    </row>
    <row r="69" spans="1:6" ht="14.25" x14ac:dyDescent="0.2">
      <c r="A69" s="468"/>
      <c r="B69" s="495"/>
      <c r="C69" s="496"/>
      <c r="D69" s="515"/>
      <c r="E69" s="516"/>
      <c r="F69" s="501">
        <f>D69*E69</f>
        <v>0</v>
      </c>
    </row>
    <row r="70" spans="1:6" ht="14.25" x14ac:dyDescent="0.2">
      <c r="A70" s="506"/>
      <c r="B70" s="502"/>
      <c r="C70" s="503"/>
      <c r="D70" s="507"/>
      <c r="E70" s="508"/>
      <c r="F70" s="517"/>
    </row>
    <row r="71" spans="1:6" x14ac:dyDescent="0.25">
      <c r="A71" s="488"/>
      <c r="B71" s="485"/>
      <c r="C71" s="482"/>
      <c r="D71" s="489" t="s">
        <v>452</v>
      </c>
      <c r="E71" s="490"/>
      <c r="F71" s="510">
        <f>ROUND(SUM(F68:F68),2)</f>
        <v>0</v>
      </c>
    </row>
    <row r="72" spans="1:6" x14ac:dyDescent="0.25">
      <c r="A72" s="488"/>
      <c r="B72" s="485"/>
      <c r="C72" s="482"/>
      <c r="D72" s="492"/>
      <c r="E72" s="493"/>
      <c r="F72" s="494"/>
    </row>
    <row r="73" spans="1:6" ht="14.25" x14ac:dyDescent="0.2">
      <c r="A73" s="749" t="s">
        <v>453</v>
      </c>
      <c r="B73" s="750"/>
      <c r="C73" s="750"/>
      <c r="D73" s="750"/>
      <c r="E73" s="751"/>
      <c r="F73" s="518">
        <f>ROUND(F54+F64+F71,2)</f>
        <v>10.77</v>
      </c>
    </row>
    <row r="74" spans="1:6" ht="14.25" x14ac:dyDescent="0.2">
      <c r="A74" s="463" t="s">
        <v>93</v>
      </c>
      <c r="B74" s="752" t="s">
        <v>427</v>
      </c>
      <c r="C74" s="752"/>
      <c r="D74" s="752"/>
      <c r="E74" s="752"/>
      <c r="F74" s="464" t="s">
        <v>458</v>
      </c>
    </row>
    <row r="75" spans="1:6" ht="42" customHeight="1" x14ac:dyDescent="0.2">
      <c r="A75" s="465" t="s">
        <v>483</v>
      </c>
      <c r="B75" s="754" t="str">
        <f>[21]PO!D153</f>
        <v xml:space="preserve">Revestimento cerâmico para paredes com placas tipo porcelanato de dimensões 60x60 cm aplicadas em ambientes de área maior que 10 m², com rejunte epoxi. </v>
      </c>
      <c r="C75" s="754"/>
      <c r="D75" s="754"/>
      <c r="E75" s="754"/>
      <c r="F75" s="466" t="str">
        <f>[21]PO!E153</f>
        <v>m²</v>
      </c>
    </row>
    <row r="76" spans="1:6" ht="14.25" x14ac:dyDescent="0.2">
      <c r="A76" s="755" t="s">
        <v>429</v>
      </c>
      <c r="B76" s="755"/>
      <c r="C76" s="755"/>
      <c r="D76" s="755"/>
      <c r="E76" s="755"/>
      <c r="F76" s="755"/>
    </row>
    <row r="77" spans="1:6" ht="27" x14ac:dyDescent="0.2">
      <c r="A77" s="467" t="s">
        <v>93</v>
      </c>
      <c r="B77" s="467" t="s">
        <v>430</v>
      </c>
      <c r="C77" s="467" t="s">
        <v>459</v>
      </c>
      <c r="D77" s="467" t="s">
        <v>431</v>
      </c>
      <c r="E77" s="467" t="s">
        <v>432</v>
      </c>
      <c r="F77" s="467" t="s">
        <v>433</v>
      </c>
    </row>
    <row r="78" spans="1:6" x14ac:dyDescent="0.25">
      <c r="A78" s="468">
        <v>88256</v>
      </c>
      <c r="B78" s="469" t="s">
        <v>466</v>
      </c>
      <c r="C78" s="470" t="s">
        <v>461</v>
      </c>
      <c r="D78" s="524">
        <v>0.44</v>
      </c>
      <c r="E78" s="523">
        <v>21.8</v>
      </c>
      <c r="F78" s="523">
        <f>D78*E78</f>
        <v>9.5920000000000005</v>
      </c>
    </row>
    <row r="79" spans="1:6" x14ac:dyDescent="0.25">
      <c r="A79" s="468">
        <v>88316</v>
      </c>
      <c r="B79" s="469" t="s">
        <v>460</v>
      </c>
      <c r="C79" s="470" t="s">
        <v>461</v>
      </c>
      <c r="D79" s="524">
        <v>0.2</v>
      </c>
      <c r="E79" s="523">
        <v>17.28</v>
      </c>
      <c r="F79" s="523">
        <f>D79*E79</f>
        <v>3.4560000000000004</v>
      </c>
    </row>
    <row r="80" spans="1:6" x14ac:dyDescent="0.25">
      <c r="A80" s="468"/>
      <c r="B80" s="469"/>
      <c r="C80" s="470"/>
      <c r="D80" s="471"/>
      <c r="E80" s="508"/>
      <c r="F80" s="509"/>
    </row>
    <row r="81" spans="1:6" x14ac:dyDescent="0.25">
      <c r="A81" s="479"/>
      <c r="B81" s="480"/>
      <c r="C81" s="481"/>
      <c r="D81" s="482" t="s">
        <v>437</v>
      </c>
      <c r="E81" s="483"/>
      <c r="F81" s="484">
        <f>F78+F79+F80</f>
        <v>13.048000000000002</v>
      </c>
    </row>
    <row r="82" spans="1:6" x14ac:dyDescent="0.25">
      <c r="A82" s="479"/>
      <c r="B82" s="480"/>
      <c r="C82" s="481"/>
      <c r="D82" s="485" t="s">
        <v>438</v>
      </c>
      <c r="E82" s="486"/>
      <c r="F82" s="487">
        <f>F81*E82</f>
        <v>0</v>
      </c>
    </row>
    <row r="83" spans="1:6" x14ac:dyDescent="0.25">
      <c r="A83" s="479"/>
      <c r="B83" s="480"/>
      <c r="C83" s="481"/>
      <c r="D83" s="482" t="s">
        <v>439</v>
      </c>
      <c r="E83" s="483"/>
      <c r="F83" s="487">
        <f>SUM(F81:F82)</f>
        <v>13.048000000000002</v>
      </c>
    </row>
    <row r="84" spans="1:6" x14ac:dyDescent="0.25">
      <c r="A84" s="488"/>
      <c r="B84" s="485"/>
      <c r="C84" s="482"/>
      <c r="D84" s="489" t="s">
        <v>440</v>
      </c>
      <c r="E84" s="490"/>
      <c r="F84" s="491">
        <f>F83</f>
        <v>13.048000000000002</v>
      </c>
    </row>
    <row r="85" spans="1:6" x14ac:dyDescent="0.25">
      <c r="A85" s="488"/>
      <c r="B85" s="485"/>
      <c r="C85" s="482"/>
      <c r="D85" s="492"/>
      <c r="E85" s="493"/>
      <c r="F85" s="494"/>
    </row>
    <row r="86" spans="1:6" ht="14.25" x14ac:dyDescent="0.2">
      <c r="A86" s="756" t="s">
        <v>441</v>
      </c>
      <c r="B86" s="757"/>
      <c r="C86" s="757"/>
      <c r="D86" s="757"/>
      <c r="E86" s="757"/>
      <c r="F86" s="758"/>
    </row>
    <row r="87" spans="1:6" ht="27" x14ac:dyDescent="0.2">
      <c r="A87" s="467" t="s">
        <v>93</v>
      </c>
      <c r="B87" s="467" t="s">
        <v>430</v>
      </c>
      <c r="C87" s="467" t="s">
        <v>459</v>
      </c>
      <c r="D87" s="467" t="s">
        <v>431</v>
      </c>
      <c r="E87" s="467" t="s">
        <v>432</v>
      </c>
      <c r="F87" s="467" t="s">
        <v>433</v>
      </c>
    </row>
    <row r="88" spans="1:6" x14ac:dyDescent="0.25">
      <c r="A88" s="468">
        <v>37329</v>
      </c>
      <c r="B88" s="469" t="s">
        <v>467</v>
      </c>
      <c r="C88" s="496" t="s">
        <v>44</v>
      </c>
      <c r="D88" s="525">
        <v>0.17</v>
      </c>
      <c r="E88" s="523">
        <v>74.2</v>
      </c>
      <c r="F88" s="523">
        <f>D88*E88</f>
        <v>12.614000000000001</v>
      </c>
    </row>
    <row r="89" spans="1:6" x14ac:dyDescent="0.25">
      <c r="A89" s="468">
        <v>34353</v>
      </c>
      <c r="B89" s="469" t="s">
        <v>468</v>
      </c>
      <c r="C89" s="496" t="s">
        <v>44</v>
      </c>
      <c r="D89" s="525">
        <v>8.6199999999999992</v>
      </c>
      <c r="E89" s="523">
        <v>1.1100000000000001</v>
      </c>
      <c r="F89" s="523">
        <f>D89*E89</f>
        <v>9.5681999999999992</v>
      </c>
    </row>
    <row r="90" spans="1:6" x14ac:dyDescent="0.25">
      <c r="A90" s="468">
        <v>38195</v>
      </c>
      <c r="B90" s="469" t="s">
        <v>469</v>
      </c>
      <c r="C90" s="503" t="s">
        <v>8</v>
      </c>
      <c r="D90" s="526">
        <v>1.07</v>
      </c>
      <c r="E90" s="523">
        <v>77.010000000000005</v>
      </c>
      <c r="F90" s="523">
        <f>D90*E90</f>
        <v>82.400700000000015</v>
      </c>
    </row>
    <row r="91" spans="1:6" x14ac:dyDescent="0.25">
      <c r="A91" s="488"/>
      <c r="B91" s="485"/>
      <c r="C91" s="482"/>
      <c r="D91" s="489" t="s">
        <v>448</v>
      </c>
      <c r="E91" s="490"/>
      <c r="F91" s="510">
        <f>SUM(F88:F90)</f>
        <v>104.58290000000002</v>
      </c>
    </row>
    <row r="92" spans="1:6" x14ac:dyDescent="0.25">
      <c r="A92" s="488"/>
      <c r="B92" s="485"/>
      <c r="C92" s="482"/>
      <c r="D92" s="492"/>
      <c r="E92" s="493"/>
      <c r="F92" s="494"/>
    </row>
    <row r="93" spans="1:6" ht="14.25" x14ac:dyDescent="0.2">
      <c r="A93" s="756" t="s">
        <v>449</v>
      </c>
      <c r="B93" s="757"/>
      <c r="C93" s="757"/>
      <c r="D93" s="757"/>
      <c r="E93" s="757"/>
      <c r="F93" s="758"/>
    </row>
    <row r="94" spans="1:6" ht="27" x14ac:dyDescent="0.2">
      <c r="A94" s="467" t="s">
        <v>93</v>
      </c>
      <c r="B94" s="467" t="s">
        <v>430</v>
      </c>
      <c r="C94" s="467" t="s">
        <v>459</v>
      </c>
      <c r="D94" s="467" t="s">
        <v>431</v>
      </c>
      <c r="E94" s="467" t="s">
        <v>432</v>
      </c>
      <c r="F94" s="467" t="s">
        <v>433</v>
      </c>
    </row>
    <row r="95" spans="1:6" x14ac:dyDescent="0.25">
      <c r="A95" s="468"/>
      <c r="B95" s="469"/>
      <c r="C95" s="496"/>
      <c r="D95" s="497"/>
      <c r="E95" s="527"/>
      <c r="F95" s="523"/>
    </row>
    <row r="96" spans="1:6" ht="14.25" x14ac:dyDescent="0.2">
      <c r="A96" s="528"/>
      <c r="B96" s="495"/>
      <c r="C96" s="496"/>
      <c r="D96" s="515"/>
      <c r="E96" s="516"/>
      <c r="F96" s="509"/>
    </row>
    <row r="97" spans="1:6" ht="14.25" x14ac:dyDescent="0.2">
      <c r="A97" s="506"/>
      <c r="B97" s="502"/>
      <c r="C97" s="503"/>
      <c r="D97" s="507"/>
      <c r="E97" s="508"/>
      <c r="F97" s="517"/>
    </row>
    <row r="98" spans="1:6" x14ac:dyDescent="0.25">
      <c r="A98" s="488"/>
      <c r="B98" s="485"/>
      <c r="C98" s="482"/>
      <c r="D98" s="489" t="s">
        <v>452</v>
      </c>
      <c r="E98" s="490"/>
      <c r="F98" s="510">
        <f>ROUND(SUM(F95:F95),2)</f>
        <v>0</v>
      </c>
    </row>
    <row r="99" spans="1:6" x14ac:dyDescent="0.25">
      <c r="A99" s="488"/>
      <c r="B99" s="485"/>
      <c r="C99" s="482"/>
      <c r="D99" s="492"/>
      <c r="E99" s="493"/>
      <c r="F99" s="494"/>
    </row>
    <row r="100" spans="1:6" ht="14.25" x14ac:dyDescent="0.2">
      <c r="A100" s="749" t="s">
        <v>453</v>
      </c>
      <c r="B100" s="750"/>
      <c r="C100" s="750"/>
      <c r="D100" s="750"/>
      <c r="E100" s="751"/>
      <c r="F100" s="518">
        <f>ROUND(F84+F91+F98,2)</f>
        <v>117.63</v>
      </c>
    </row>
    <row r="101" spans="1:6" ht="14.25" x14ac:dyDescent="0.2">
      <c r="A101" s="463" t="s">
        <v>93</v>
      </c>
      <c r="B101" s="752" t="s">
        <v>427</v>
      </c>
      <c r="C101" s="752"/>
      <c r="D101" s="752"/>
      <c r="E101" s="752"/>
      <c r="F101" s="464" t="s">
        <v>458</v>
      </c>
    </row>
    <row r="102" spans="1:6" ht="15" customHeight="1" x14ac:dyDescent="0.2">
      <c r="A102" s="465" t="s">
        <v>484</v>
      </c>
      <c r="B102" s="754" t="s">
        <v>485</v>
      </c>
      <c r="C102" s="754"/>
      <c r="D102" s="754"/>
      <c r="E102" s="754"/>
      <c r="F102" s="466" t="str">
        <f>[21]PO!E157</f>
        <v>m²</v>
      </c>
    </row>
    <row r="103" spans="1:6" ht="14.25" x14ac:dyDescent="0.2">
      <c r="A103" s="755" t="s">
        <v>429</v>
      </c>
      <c r="B103" s="755"/>
      <c r="C103" s="755"/>
      <c r="D103" s="755"/>
      <c r="E103" s="755"/>
      <c r="F103" s="755"/>
    </row>
    <row r="104" spans="1:6" ht="27" x14ac:dyDescent="0.2">
      <c r="A104" s="467" t="s">
        <v>93</v>
      </c>
      <c r="B104" s="467" t="s">
        <v>430</v>
      </c>
      <c r="C104" s="467" t="s">
        <v>459</v>
      </c>
      <c r="D104" s="467" t="s">
        <v>431</v>
      </c>
      <c r="E104" s="467" t="s">
        <v>432</v>
      </c>
      <c r="F104" s="467" t="s">
        <v>433</v>
      </c>
    </row>
    <row r="105" spans="1:6" x14ac:dyDescent="0.25">
      <c r="A105" s="468">
        <v>88325</v>
      </c>
      <c r="B105" s="469" t="s">
        <v>470</v>
      </c>
      <c r="C105" s="470" t="s">
        <v>461</v>
      </c>
      <c r="D105" s="524">
        <v>3.8580000000000001</v>
      </c>
      <c r="E105" s="523">
        <v>20.85</v>
      </c>
      <c r="F105" s="523">
        <f>D105*E105</f>
        <v>80.439300000000003</v>
      </c>
    </row>
    <row r="106" spans="1:6" x14ac:dyDescent="0.25">
      <c r="A106" s="468">
        <v>88316</v>
      </c>
      <c r="B106" s="469" t="s">
        <v>460</v>
      </c>
      <c r="C106" s="470" t="s">
        <v>461</v>
      </c>
      <c r="D106" s="524">
        <v>3.8</v>
      </c>
      <c r="E106" s="523">
        <v>17.28</v>
      </c>
      <c r="F106" s="523">
        <f>D106*E106</f>
        <v>65.664000000000001</v>
      </c>
    </row>
    <row r="107" spans="1:6" x14ac:dyDescent="0.25">
      <c r="A107" s="468"/>
      <c r="B107" s="469"/>
      <c r="C107" s="470"/>
      <c r="D107" s="471"/>
      <c r="E107" s="508"/>
      <c r="F107" s="509"/>
    </row>
    <row r="108" spans="1:6" x14ac:dyDescent="0.25">
      <c r="A108" s="479"/>
      <c r="B108" s="480"/>
      <c r="C108" s="481"/>
      <c r="D108" s="482" t="s">
        <v>437</v>
      </c>
      <c r="E108" s="483"/>
      <c r="F108" s="484">
        <f>F105+F106+F107</f>
        <v>146.10329999999999</v>
      </c>
    </row>
    <row r="109" spans="1:6" x14ac:dyDescent="0.25">
      <c r="A109" s="479"/>
      <c r="B109" s="480"/>
      <c r="C109" s="481"/>
      <c r="D109" s="485" t="s">
        <v>438</v>
      </c>
      <c r="E109" s="486"/>
      <c r="F109" s="487">
        <f>F108*E109</f>
        <v>0</v>
      </c>
    </row>
    <row r="110" spans="1:6" x14ac:dyDescent="0.25">
      <c r="A110" s="479"/>
      <c r="B110" s="480"/>
      <c r="C110" s="481"/>
      <c r="D110" s="482" t="s">
        <v>439</v>
      </c>
      <c r="E110" s="483"/>
      <c r="F110" s="487">
        <f>SUM(F108:F109)</f>
        <v>146.10329999999999</v>
      </c>
    </row>
    <row r="111" spans="1:6" x14ac:dyDescent="0.25">
      <c r="A111" s="488"/>
      <c r="B111" s="485"/>
      <c r="C111" s="482"/>
      <c r="D111" s="489" t="s">
        <v>440</v>
      </c>
      <c r="E111" s="490"/>
      <c r="F111" s="491">
        <f>F110</f>
        <v>146.10329999999999</v>
      </c>
    </row>
    <row r="112" spans="1:6" x14ac:dyDescent="0.25">
      <c r="A112" s="488"/>
      <c r="B112" s="485"/>
      <c r="C112" s="482"/>
      <c r="D112" s="492"/>
      <c r="E112" s="493"/>
      <c r="F112" s="494"/>
    </row>
    <row r="113" spans="1:6" ht="14.25" x14ac:dyDescent="0.2">
      <c r="A113" s="756" t="s">
        <v>441</v>
      </c>
      <c r="B113" s="757"/>
      <c r="C113" s="757"/>
      <c r="D113" s="757"/>
      <c r="E113" s="757"/>
      <c r="F113" s="758"/>
    </row>
    <row r="114" spans="1:6" ht="27" x14ac:dyDescent="0.2">
      <c r="A114" s="467" t="s">
        <v>93</v>
      </c>
      <c r="B114" s="467" t="s">
        <v>430</v>
      </c>
      <c r="C114" s="467" t="s">
        <v>459</v>
      </c>
      <c r="D114" s="467" t="s">
        <v>431</v>
      </c>
      <c r="E114" s="467" t="s">
        <v>432</v>
      </c>
      <c r="F114" s="467" t="s">
        <v>433</v>
      </c>
    </row>
    <row r="115" spans="1:6" ht="14.25" x14ac:dyDescent="0.2">
      <c r="A115" s="468">
        <v>10498</v>
      </c>
      <c r="B115" s="495" t="s">
        <v>471</v>
      </c>
      <c r="C115" s="496" t="s">
        <v>472</v>
      </c>
      <c r="D115" s="525">
        <v>1.5</v>
      </c>
      <c r="E115" s="523">
        <v>11.32</v>
      </c>
      <c r="F115" s="523">
        <f>D115*E115</f>
        <v>16.98</v>
      </c>
    </row>
    <row r="116" spans="1:6" ht="14.25" x14ac:dyDescent="0.2">
      <c r="A116" s="468">
        <v>10506</v>
      </c>
      <c r="B116" s="495" t="s">
        <v>473</v>
      </c>
      <c r="C116" s="496" t="s">
        <v>8</v>
      </c>
      <c r="D116" s="529">
        <v>1</v>
      </c>
      <c r="E116" s="523">
        <v>195.84</v>
      </c>
      <c r="F116" s="523">
        <f>D116*E116</f>
        <v>195.84</v>
      </c>
    </row>
    <row r="117" spans="1:6" ht="14.25" x14ac:dyDescent="0.2">
      <c r="A117" s="506"/>
      <c r="B117" s="502"/>
      <c r="C117" s="503"/>
      <c r="D117" s="507"/>
      <c r="E117" s="508"/>
      <c r="F117" s="509"/>
    </row>
    <row r="118" spans="1:6" x14ac:dyDescent="0.25">
      <c r="A118" s="488"/>
      <c r="B118" s="485"/>
      <c r="C118" s="482"/>
      <c r="D118" s="489" t="s">
        <v>448</v>
      </c>
      <c r="E118" s="490"/>
      <c r="F118" s="510">
        <f>SUM(F115:F117)</f>
        <v>212.82</v>
      </c>
    </row>
    <row r="119" spans="1:6" x14ac:dyDescent="0.25">
      <c r="A119" s="488"/>
      <c r="B119" s="485"/>
      <c r="C119" s="482"/>
      <c r="D119" s="492"/>
      <c r="E119" s="493"/>
      <c r="F119" s="494"/>
    </row>
    <row r="120" spans="1:6" ht="14.25" x14ac:dyDescent="0.2">
      <c r="A120" s="756" t="s">
        <v>449</v>
      </c>
      <c r="B120" s="757"/>
      <c r="C120" s="757"/>
      <c r="D120" s="757"/>
      <c r="E120" s="757"/>
      <c r="F120" s="758"/>
    </row>
    <row r="121" spans="1:6" ht="27" x14ac:dyDescent="0.2">
      <c r="A121" s="467" t="s">
        <v>93</v>
      </c>
      <c r="B121" s="467" t="s">
        <v>430</v>
      </c>
      <c r="C121" s="467" t="s">
        <v>459</v>
      </c>
      <c r="D121" s="467" t="s">
        <v>431</v>
      </c>
      <c r="E121" s="467" t="s">
        <v>432</v>
      </c>
      <c r="F121" s="467" t="s">
        <v>433</v>
      </c>
    </row>
    <row r="122" spans="1:6" ht="14.25" x14ac:dyDescent="0.2">
      <c r="A122" s="511"/>
      <c r="B122" s="512"/>
      <c r="C122" s="496"/>
      <c r="D122" s="497"/>
      <c r="E122" s="513"/>
      <c r="F122" s="514"/>
    </row>
    <row r="123" spans="1:6" ht="14.25" x14ac:dyDescent="0.2">
      <c r="A123" s="528"/>
      <c r="B123" s="495"/>
      <c r="C123" s="496"/>
      <c r="D123" s="515"/>
      <c r="E123" s="516"/>
      <c r="F123" s="509"/>
    </row>
    <row r="124" spans="1:6" ht="14.25" x14ac:dyDescent="0.2">
      <c r="A124" s="506"/>
      <c r="B124" s="502"/>
      <c r="C124" s="503"/>
      <c r="D124" s="507"/>
      <c r="E124" s="508"/>
      <c r="F124" s="517"/>
    </row>
    <row r="125" spans="1:6" x14ac:dyDescent="0.25">
      <c r="A125" s="488"/>
      <c r="B125" s="485"/>
      <c r="C125" s="482"/>
      <c r="D125" s="489" t="s">
        <v>452</v>
      </c>
      <c r="E125" s="490"/>
      <c r="F125" s="510">
        <f>ROUND(SUM(F122:F122),2)</f>
        <v>0</v>
      </c>
    </row>
    <row r="126" spans="1:6" x14ac:dyDescent="0.25">
      <c r="A126" s="488"/>
      <c r="B126" s="485"/>
      <c r="C126" s="482"/>
      <c r="D126" s="492"/>
      <c r="E126" s="493"/>
      <c r="F126" s="494"/>
    </row>
    <row r="127" spans="1:6" ht="14.25" x14ac:dyDescent="0.2">
      <c r="A127" s="749" t="s">
        <v>453</v>
      </c>
      <c r="B127" s="750"/>
      <c r="C127" s="750"/>
      <c r="D127" s="750"/>
      <c r="E127" s="751"/>
      <c r="F127" s="518">
        <f>ROUND(F111+F118+F125,2)</f>
        <v>358.92</v>
      </c>
    </row>
    <row r="128" spans="1:6" s="431" customFormat="1" ht="14.25" x14ac:dyDescent="0.2">
      <c r="A128" s="463" t="s">
        <v>93</v>
      </c>
      <c r="B128" s="752" t="s">
        <v>427</v>
      </c>
      <c r="C128" s="752"/>
      <c r="D128" s="752"/>
      <c r="E128" s="752"/>
      <c r="F128" s="464" t="s">
        <v>458</v>
      </c>
    </row>
    <row r="129" spans="1:6" s="431" customFormat="1" ht="14.25" x14ac:dyDescent="0.2">
      <c r="A129" s="465" t="s">
        <v>493</v>
      </c>
      <c r="B129" s="754" t="s">
        <v>495</v>
      </c>
      <c r="C129" s="754"/>
      <c r="D129" s="754"/>
      <c r="E129" s="754"/>
      <c r="F129" s="466"/>
    </row>
    <row r="130" spans="1:6" s="431" customFormat="1" ht="14.25" x14ac:dyDescent="0.2">
      <c r="A130" s="755" t="s">
        <v>429</v>
      </c>
      <c r="B130" s="755"/>
      <c r="C130" s="755"/>
      <c r="D130" s="755"/>
      <c r="E130" s="755"/>
      <c r="F130" s="755"/>
    </row>
    <row r="131" spans="1:6" s="431" customFormat="1" ht="27" x14ac:dyDescent="0.2">
      <c r="A131" s="467" t="s">
        <v>93</v>
      </c>
      <c r="B131" s="467" t="s">
        <v>430</v>
      </c>
      <c r="C131" s="467" t="s">
        <v>459</v>
      </c>
      <c r="D131" s="467" t="s">
        <v>431</v>
      </c>
      <c r="E131" s="467" t="s">
        <v>432</v>
      </c>
      <c r="F131" s="467" t="s">
        <v>433</v>
      </c>
    </row>
    <row r="132" spans="1:6" s="431" customFormat="1" x14ac:dyDescent="0.25">
      <c r="A132" s="468">
        <v>88325</v>
      </c>
      <c r="B132" s="469" t="s">
        <v>470</v>
      </c>
      <c r="C132" s="470" t="s">
        <v>461</v>
      </c>
      <c r="D132" s="524">
        <v>3.8580000000000001</v>
      </c>
      <c r="E132" s="523">
        <v>20.85</v>
      </c>
      <c r="F132" s="523">
        <f>D132*E132</f>
        <v>80.439300000000003</v>
      </c>
    </row>
    <row r="133" spans="1:6" s="431" customFormat="1" x14ac:dyDescent="0.25">
      <c r="A133" s="468">
        <v>88316</v>
      </c>
      <c r="B133" s="469" t="s">
        <v>460</v>
      </c>
      <c r="C133" s="470" t="s">
        <v>461</v>
      </c>
      <c r="D133" s="524">
        <v>3.8</v>
      </c>
      <c r="E133" s="523">
        <v>17.28</v>
      </c>
      <c r="F133" s="523">
        <f>D133*E133</f>
        <v>65.664000000000001</v>
      </c>
    </row>
    <row r="134" spans="1:6" s="431" customFormat="1" x14ac:dyDescent="0.25">
      <c r="A134" s="468"/>
      <c r="B134" s="469"/>
      <c r="C134" s="470"/>
      <c r="D134" s="471"/>
      <c r="E134" s="508"/>
      <c r="F134" s="509"/>
    </row>
    <row r="135" spans="1:6" s="431" customFormat="1" x14ac:dyDescent="0.25">
      <c r="A135" s="479"/>
      <c r="B135" s="480"/>
      <c r="C135" s="481"/>
      <c r="D135" s="482" t="s">
        <v>437</v>
      </c>
      <c r="E135" s="483"/>
      <c r="F135" s="484">
        <f>F132+F133+F134</f>
        <v>146.10329999999999</v>
      </c>
    </row>
    <row r="136" spans="1:6" s="431" customFormat="1" x14ac:dyDescent="0.25">
      <c r="A136" s="479"/>
      <c r="B136" s="480"/>
      <c r="C136" s="481"/>
      <c r="D136" s="485" t="s">
        <v>438</v>
      </c>
      <c r="E136" s="486"/>
      <c r="F136" s="487">
        <f>F135*E136</f>
        <v>0</v>
      </c>
    </row>
    <row r="137" spans="1:6" s="431" customFormat="1" x14ac:dyDescent="0.25">
      <c r="A137" s="479"/>
      <c r="B137" s="480"/>
      <c r="C137" s="481"/>
      <c r="D137" s="482" t="s">
        <v>439</v>
      </c>
      <c r="E137" s="483"/>
      <c r="F137" s="487">
        <f>SUM(F135:F136)</f>
        <v>146.10329999999999</v>
      </c>
    </row>
    <row r="138" spans="1:6" s="431" customFormat="1" x14ac:dyDescent="0.25">
      <c r="A138" s="488"/>
      <c r="B138" s="485"/>
      <c r="C138" s="482"/>
      <c r="D138" s="489" t="s">
        <v>440</v>
      </c>
      <c r="E138" s="490"/>
      <c r="F138" s="491">
        <f>F137</f>
        <v>146.10329999999999</v>
      </c>
    </row>
    <row r="139" spans="1:6" s="431" customFormat="1" x14ac:dyDescent="0.25">
      <c r="A139" s="488"/>
      <c r="B139" s="485"/>
      <c r="C139" s="482"/>
      <c r="D139" s="492"/>
      <c r="E139" s="493"/>
      <c r="F139" s="494"/>
    </row>
    <row r="140" spans="1:6" s="431" customFormat="1" ht="14.25" x14ac:dyDescent="0.2">
      <c r="A140" s="756" t="s">
        <v>441</v>
      </c>
      <c r="B140" s="757"/>
      <c r="C140" s="757"/>
      <c r="D140" s="757"/>
      <c r="E140" s="757"/>
      <c r="F140" s="758"/>
    </row>
    <row r="141" spans="1:6" s="431" customFormat="1" ht="27" x14ac:dyDescent="0.2">
      <c r="A141" s="467" t="s">
        <v>93</v>
      </c>
      <c r="B141" s="467" t="s">
        <v>430</v>
      </c>
      <c r="C141" s="467" t="s">
        <v>459</v>
      </c>
      <c r="D141" s="467" t="s">
        <v>431</v>
      </c>
      <c r="E141" s="467" t="s">
        <v>432</v>
      </c>
      <c r="F141" s="467" t="s">
        <v>433</v>
      </c>
    </row>
    <row r="142" spans="1:6" s="431" customFormat="1" ht="14.25" x14ac:dyDescent="0.2">
      <c r="A142" s="468">
        <v>10498</v>
      </c>
      <c r="B142" s="495" t="s">
        <v>471</v>
      </c>
      <c r="C142" s="496" t="s">
        <v>472</v>
      </c>
      <c r="D142" s="525">
        <v>1.5</v>
      </c>
      <c r="E142" s="523">
        <v>11.32</v>
      </c>
      <c r="F142" s="523">
        <f>D142*E142</f>
        <v>16.98</v>
      </c>
    </row>
    <row r="143" spans="1:6" s="431" customFormat="1" ht="14.25" x14ac:dyDescent="0.2">
      <c r="A143" s="468">
        <v>10506</v>
      </c>
      <c r="B143" s="495" t="s">
        <v>473</v>
      </c>
      <c r="C143" s="496" t="s">
        <v>8</v>
      </c>
      <c r="D143" s="529">
        <v>1</v>
      </c>
      <c r="E143" s="523">
        <v>195.84</v>
      </c>
      <c r="F143" s="523">
        <f>D143*E143</f>
        <v>195.84</v>
      </c>
    </row>
    <row r="144" spans="1:6" s="431" customFormat="1" ht="14.25" x14ac:dyDescent="0.2">
      <c r="A144" s="506"/>
      <c r="B144" s="502"/>
      <c r="C144" s="503"/>
      <c r="D144" s="507"/>
      <c r="E144" s="508"/>
      <c r="F144" s="509"/>
    </row>
    <row r="145" spans="1:6" s="431" customFormat="1" x14ac:dyDescent="0.25">
      <c r="A145" s="488"/>
      <c r="B145" s="485"/>
      <c r="C145" s="482"/>
      <c r="D145" s="489" t="s">
        <v>448</v>
      </c>
      <c r="E145" s="490"/>
      <c r="F145" s="510">
        <f>SUM(F142:F144)</f>
        <v>212.82</v>
      </c>
    </row>
    <row r="146" spans="1:6" s="431" customFormat="1" x14ac:dyDescent="0.25">
      <c r="A146" s="488"/>
      <c r="B146" s="485"/>
      <c r="C146" s="482"/>
      <c r="D146" s="492"/>
      <c r="E146" s="493"/>
      <c r="F146" s="494"/>
    </row>
    <row r="147" spans="1:6" s="431" customFormat="1" ht="14.25" x14ac:dyDescent="0.2">
      <c r="A147" s="756" t="s">
        <v>449</v>
      </c>
      <c r="B147" s="757"/>
      <c r="C147" s="757"/>
      <c r="D147" s="757"/>
      <c r="E147" s="757"/>
      <c r="F147" s="758"/>
    </row>
    <row r="148" spans="1:6" s="431" customFormat="1" ht="27" x14ac:dyDescent="0.2">
      <c r="A148" s="467" t="s">
        <v>93</v>
      </c>
      <c r="B148" s="467" t="s">
        <v>430</v>
      </c>
      <c r="C148" s="467" t="s">
        <v>459</v>
      </c>
      <c r="D148" s="467" t="s">
        <v>431</v>
      </c>
      <c r="E148" s="467" t="s">
        <v>432</v>
      </c>
      <c r="F148" s="467" t="s">
        <v>433</v>
      </c>
    </row>
    <row r="149" spans="1:6" s="431" customFormat="1" ht="14.25" x14ac:dyDescent="0.2">
      <c r="A149" s="511"/>
      <c r="B149" s="512"/>
      <c r="C149" s="496"/>
      <c r="D149" s="497"/>
      <c r="E149" s="513"/>
      <c r="F149" s="514"/>
    </row>
    <row r="150" spans="1:6" s="431" customFormat="1" ht="14.25" x14ac:dyDescent="0.2">
      <c r="A150" s="528"/>
      <c r="B150" s="495"/>
      <c r="C150" s="496"/>
      <c r="D150" s="515"/>
      <c r="E150" s="516"/>
      <c r="F150" s="509"/>
    </row>
    <row r="151" spans="1:6" s="431" customFormat="1" ht="14.25" x14ac:dyDescent="0.2">
      <c r="A151" s="506"/>
      <c r="B151" s="502"/>
      <c r="C151" s="503"/>
      <c r="D151" s="507"/>
      <c r="E151" s="508"/>
      <c r="F151" s="517"/>
    </row>
    <row r="152" spans="1:6" s="431" customFormat="1" x14ac:dyDescent="0.25">
      <c r="A152" s="488"/>
      <c r="B152" s="485"/>
      <c r="C152" s="482"/>
      <c r="D152" s="489" t="s">
        <v>452</v>
      </c>
      <c r="E152" s="490"/>
      <c r="F152" s="510"/>
    </row>
    <row r="153" spans="1:6" s="431" customFormat="1" x14ac:dyDescent="0.25">
      <c r="A153" s="488"/>
      <c r="B153" s="485"/>
      <c r="C153" s="482"/>
      <c r="D153" s="492"/>
      <c r="E153" s="493"/>
      <c r="F153" s="494"/>
    </row>
    <row r="154" spans="1:6" s="431" customFormat="1" ht="14.25" x14ac:dyDescent="0.2">
      <c r="A154" s="749" t="s">
        <v>453</v>
      </c>
      <c r="B154" s="750"/>
      <c r="C154" s="750"/>
      <c r="D154" s="750"/>
      <c r="E154" s="751"/>
      <c r="F154" s="518">
        <f>ROUND(F138+F145+F152,2)</f>
        <v>358.92</v>
      </c>
    </row>
    <row r="155" spans="1:6" ht="14.25" x14ac:dyDescent="0.2">
      <c r="A155" s="463" t="s">
        <v>93</v>
      </c>
      <c r="B155" s="752" t="s">
        <v>427</v>
      </c>
      <c r="C155" s="752"/>
      <c r="D155" s="752"/>
      <c r="E155" s="752"/>
      <c r="F155" s="464" t="s">
        <v>458</v>
      </c>
    </row>
    <row r="156" spans="1:6" ht="14.25" x14ac:dyDescent="0.2">
      <c r="A156" s="465" t="s">
        <v>493</v>
      </c>
      <c r="B156" s="754" t="str">
        <f>[21]PO!D365</f>
        <v>Placa Led 20x20 - Fornecimento e instalação.</v>
      </c>
      <c r="C156" s="754"/>
      <c r="D156" s="754"/>
      <c r="E156" s="754"/>
      <c r="F156" s="466" t="str">
        <f>[21]PO!E365</f>
        <v>unid</v>
      </c>
    </row>
    <row r="157" spans="1:6" ht="14.25" x14ac:dyDescent="0.2">
      <c r="A157" s="755" t="s">
        <v>429</v>
      </c>
      <c r="B157" s="755"/>
      <c r="C157" s="755"/>
      <c r="D157" s="755"/>
      <c r="E157" s="755"/>
      <c r="F157" s="755"/>
    </row>
    <row r="158" spans="1:6" ht="27" x14ac:dyDescent="0.2">
      <c r="A158" s="467" t="s">
        <v>93</v>
      </c>
      <c r="B158" s="467" t="s">
        <v>430</v>
      </c>
      <c r="C158" s="467" t="s">
        <v>459</v>
      </c>
      <c r="D158" s="467" t="s">
        <v>431</v>
      </c>
      <c r="E158" s="467" t="s">
        <v>432</v>
      </c>
      <c r="F158" s="467" t="s">
        <v>433</v>
      </c>
    </row>
    <row r="159" spans="1:6" x14ac:dyDescent="0.25">
      <c r="A159" s="468">
        <v>88247</v>
      </c>
      <c r="B159" s="469" t="s">
        <v>474</v>
      </c>
      <c r="C159" s="470" t="s">
        <v>461</v>
      </c>
      <c r="D159" s="471">
        <v>0.2883</v>
      </c>
      <c r="E159" s="523">
        <v>16.25</v>
      </c>
      <c r="F159" s="523">
        <f>D159*E159</f>
        <v>4.6848749999999999</v>
      </c>
    </row>
    <row r="160" spans="1:6" x14ac:dyDescent="0.25">
      <c r="A160" s="468">
        <v>88264</v>
      </c>
      <c r="B160" s="469" t="s">
        <v>462</v>
      </c>
      <c r="C160" s="470" t="s">
        <v>461</v>
      </c>
      <c r="D160" s="471">
        <v>0.69199999999999995</v>
      </c>
      <c r="E160" s="523">
        <v>21.08</v>
      </c>
      <c r="F160" s="523">
        <f>D160*E160</f>
        <v>14.587359999999999</v>
      </c>
    </row>
    <row r="161" spans="1:6" x14ac:dyDescent="0.25">
      <c r="A161" s="468"/>
      <c r="B161" s="469"/>
      <c r="C161" s="470"/>
      <c r="D161" s="471"/>
      <c r="E161" s="508"/>
      <c r="F161" s="509"/>
    </row>
    <row r="162" spans="1:6" x14ac:dyDescent="0.25">
      <c r="A162" s="479"/>
      <c r="B162" s="480"/>
      <c r="C162" s="481"/>
      <c r="D162" s="482" t="s">
        <v>437</v>
      </c>
      <c r="E162" s="483"/>
      <c r="F162" s="484">
        <f>F159+F160+F161</f>
        <v>19.272234999999998</v>
      </c>
    </row>
    <row r="163" spans="1:6" x14ac:dyDescent="0.25">
      <c r="A163" s="479"/>
      <c r="B163" s="480"/>
      <c r="C163" s="481"/>
      <c r="D163" s="485" t="s">
        <v>438</v>
      </c>
      <c r="E163" s="486"/>
      <c r="F163" s="487">
        <f>F162*E163</f>
        <v>0</v>
      </c>
    </row>
    <row r="164" spans="1:6" x14ac:dyDescent="0.25">
      <c r="A164" s="479"/>
      <c r="B164" s="480"/>
      <c r="C164" s="481"/>
      <c r="D164" s="482" t="s">
        <v>439</v>
      </c>
      <c r="E164" s="483"/>
      <c r="F164" s="487">
        <f>SUM(F162:F163)</f>
        <v>19.272234999999998</v>
      </c>
    </row>
    <row r="165" spans="1:6" x14ac:dyDescent="0.25">
      <c r="A165" s="488"/>
      <c r="B165" s="485"/>
      <c r="C165" s="482"/>
      <c r="D165" s="489" t="s">
        <v>440</v>
      </c>
      <c r="E165" s="490"/>
      <c r="F165" s="491">
        <f>F164</f>
        <v>19.272234999999998</v>
      </c>
    </row>
    <row r="166" spans="1:6" x14ac:dyDescent="0.25">
      <c r="A166" s="488"/>
      <c r="B166" s="485"/>
      <c r="C166" s="482"/>
      <c r="D166" s="492"/>
      <c r="E166" s="493"/>
      <c r="F166" s="494"/>
    </row>
    <row r="167" spans="1:6" ht="14.25" x14ac:dyDescent="0.2">
      <c r="A167" s="756" t="s">
        <v>441</v>
      </c>
      <c r="B167" s="757"/>
      <c r="C167" s="757"/>
      <c r="D167" s="757"/>
      <c r="E167" s="757"/>
      <c r="F167" s="758"/>
    </row>
    <row r="168" spans="1:6" ht="27" x14ac:dyDescent="0.2">
      <c r="A168" s="467" t="s">
        <v>93</v>
      </c>
      <c r="B168" s="467" t="s">
        <v>430</v>
      </c>
      <c r="C168" s="467" t="s">
        <v>459</v>
      </c>
      <c r="D168" s="467" t="s">
        <v>431</v>
      </c>
      <c r="E168" s="467" t="s">
        <v>432</v>
      </c>
      <c r="F168" s="467" t="s">
        <v>433</v>
      </c>
    </row>
    <row r="169" spans="1:6" ht="14.25" x14ac:dyDescent="0.2">
      <c r="A169" s="468" t="s">
        <v>475</v>
      </c>
      <c r="B169" s="495" t="s">
        <v>476</v>
      </c>
      <c r="C169" s="496" t="s">
        <v>64</v>
      </c>
      <c r="D169" s="497">
        <v>1</v>
      </c>
      <c r="E169" s="530">
        <v>21.92</v>
      </c>
      <c r="F169" s="523">
        <f>D169*E169</f>
        <v>21.92</v>
      </c>
    </row>
    <row r="170" spans="1:6" x14ac:dyDescent="0.25">
      <c r="A170" s="468"/>
      <c r="B170" s="531"/>
      <c r="C170" s="470"/>
      <c r="D170" s="471"/>
      <c r="E170" s="532"/>
      <c r="F170" s="523"/>
    </row>
    <row r="171" spans="1:6" x14ac:dyDescent="0.25">
      <c r="A171" s="468"/>
      <c r="B171" s="469"/>
      <c r="C171" s="470"/>
      <c r="D171" s="471"/>
      <c r="E171" s="523"/>
      <c r="F171" s="523"/>
    </row>
    <row r="172" spans="1:6" x14ac:dyDescent="0.25">
      <c r="A172" s="488"/>
      <c r="B172" s="485"/>
      <c r="C172" s="482"/>
      <c r="D172" s="489" t="s">
        <v>448</v>
      </c>
      <c r="E172" s="490"/>
      <c r="F172" s="510">
        <f>SUM(F169:F171)</f>
        <v>21.92</v>
      </c>
    </row>
    <row r="173" spans="1:6" x14ac:dyDescent="0.25">
      <c r="A173" s="488"/>
      <c r="B173" s="485"/>
      <c r="C173" s="482"/>
      <c r="D173" s="492"/>
      <c r="E173" s="493"/>
      <c r="F173" s="494"/>
    </row>
    <row r="174" spans="1:6" ht="14.25" x14ac:dyDescent="0.2">
      <c r="A174" s="756" t="s">
        <v>449</v>
      </c>
      <c r="B174" s="757"/>
      <c r="C174" s="757"/>
      <c r="D174" s="757"/>
      <c r="E174" s="757"/>
      <c r="F174" s="758"/>
    </row>
    <row r="175" spans="1:6" ht="27" x14ac:dyDescent="0.2">
      <c r="A175" s="467" t="s">
        <v>93</v>
      </c>
      <c r="B175" s="467" t="s">
        <v>430</v>
      </c>
      <c r="C175" s="467" t="s">
        <v>459</v>
      </c>
      <c r="D175" s="467" t="s">
        <v>431</v>
      </c>
      <c r="E175" s="467" t="s">
        <v>432</v>
      </c>
      <c r="F175" s="467" t="s">
        <v>433</v>
      </c>
    </row>
    <row r="176" spans="1:6" x14ac:dyDescent="0.25">
      <c r="A176" s="468"/>
      <c r="B176" s="469"/>
      <c r="C176" s="496"/>
      <c r="D176" s="497"/>
      <c r="E176" s="527"/>
      <c r="F176" s="523"/>
    </row>
    <row r="177" spans="1:6" ht="14.25" x14ac:dyDescent="0.2">
      <c r="A177" s="528"/>
      <c r="B177" s="495"/>
      <c r="C177" s="496"/>
      <c r="D177" s="515"/>
      <c r="E177" s="516"/>
      <c r="F177" s="509"/>
    </row>
    <row r="178" spans="1:6" ht="14.25" x14ac:dyDescent="0.2">
      <c r="A178" s="506"/>
      <c r="B178" s="502"/>
      <c r="C178" s="503"/>
      <c r="D178" s="507"/>
      <c r="E178" s="508"/>
      <c r="F178" s="517"/>
    </row>
    <row r="179" spans="1:6" x14ac:dyDescent="0.25">
      <c r="A179" s="488"/>
      <c r="B179" s="485"/>
      <c r="C179" s="482"/>
      <c r="D179" s="489" t="s">
        <v>452</v>
      </c>
      <c r="E179" s="490"/>
      <c r="F179" s="510">
        <f>ROUND(SUM(F176:F176),2)</f>
        <v>0</v>
      </c>
    </row>
    <row r="180" spans="1:6" x14ac:dyDescent="0.25">
      <c r="A180" s="488"/>
      <c r="B180" s="485"/>
      <c r="C180" s="482"/>
      <c r="D180" s="492"/>
      <c r="E180" s="493"/>
      <c r="F180" s="494"/>
    </row>
    <row r="181" spans="1:6" ht="14.25" x14ac:dyDescent="0.2">
      <c r="A181" s="749" t="s">
        <v>453</v>
      </c>
      <c r="B181" s="750"/>
      <c r="C181" s="750"/>
      <c r="D181" s="750"/>
      <c r="E181" s="751"/>
      <c r="F181" s="518">
        <f>ROUND(F165+F172+F179,2)</f>
        <v>41.19</v>
      </c>
    </row>
    <row r="182" spans="1:6" ht="14.25" x14ac:dyDescent="0.2">
      <c r="A182" s="463" t="s">
        <v>93</v>
      </c>
      <c r="B182" s="752" t="s">
        <v>427</v>
      </c>
      <c r="C182" s="752"/>
      <c r="D182" s="752"/>
      <c r="E182" s="752"/>
      <c r="F182" s="464" t="s">
        <v>458</v>
      </c>
    </row>
    <row r="183" spans="1:6" ht="14.25" x14ac:dyDescent="0.2">
      <c r="A183" s="465" t="s">
        <v>494</v>
      </c>
      <c r="B183" s="754" t="str">
        <f>[21]PO!D366</f>
        <v>Placa Led 30x30 - Fornecimento e instalação.</v>
      </c>
      <c r="C183" s="754"/>
      <c r="D183" s="754"/>
      <c r="E183" s="754"/>
      <c r="F183" s="466" t="str">
        <f>[21]PO!E366</f>
        <v>unid</v>
      </c>
    </row>
    <row r="184" spans="1:6" ht="14.25" x14ac:dyDescent="0.2">
      <c r="A184" s="755" t="s">
        <v>429</v>
      </c>
      <c r="B184" s="755"/>
      <c r="C184" s="755"/>
      <c r="D184" s="755"/>
      <c r="E184" s="755"/>
      <c r="F184" s="755"/>
    </row>
    <row r="185" spans="1:6" ht="27" x14ac:dyDescent="0.2">
      <c r="A185" s="467" t="s">
        <v>93</v>
      </c>
      <c r="B185" s="467" t="s">
        <v>430</v>
      </c>
      <c r="C185" s="467" t="s">
        <v>459</v>
      </c>
      <c r="D185" s="467" t="s">
        <v>431</v>
      </c>
      <c r="E185" s="467" t="s">
        <v>432</v>
      </c>
      <c r="F185" s="467" t="s">
        <v>433</v>
      </c>
    </row>
    <row r="186" spans="1:6" x14ac:dyDescent="0.25">
      <c r="A186" s="468">
        <v>88247</v>
      </c>
      <c r="B186" s="469" t="s">
        <v>474</v>
      </c>
      <c r="C186" s="470" t="s">
        <v>461</v>
      </c>
      <c r="D186" s="471">
        <v>0.2883</v>
      </c>
      <c r="E186" s="523">
        <v>16.25</v>
      </c>
      <c r="F186" s="523">
        <f>D186*E186</f>
        <v>4.6848749999999999</v>
      </c>
    </row>
    <row r="187" spans="1:6" x14ac:dyDescent="0.25">
      <c r="A187" s="468">
        <v>88264</v>
      </c>
      <c r="B187" s="469" t="s">
        <v>462</v>
      </c>
      <c r="C187" s="470" t="s">
        <v>461</v>
      </c>
      <c r="D187" s="471">
        <v>0.69199999999999995</v>
      </c>
      <c r="E187" s="523">
        <v>21.08</v>
      </c>
      <c r="F187" s="523">
        <f>D187*E187</f>
        <v>14.587359999999999</v>
      </c>
    </row>
    <row r="188" spans="1:6" x14ac:dyDescent="0.25">
      <c r="A188" s="468"/>
      <c r="B188" s="469"/>
      <c r="C188" s="470"/>
      <c r="D188" s="471"/>
      <c r="E188" s="508"/>
      <c r="F188" s="509"/>
    </row>
    <row r="189" spans="1:6" x14ac:dyDescent="0.25">
      <c r="A189" s="479"/>
      <c r="B189" s="480"/>
      <c r="C189" s="481"/>
      <c r="D189" s="482" t="s">
        <v>437</v>
      </c>
      <c r="E189" s="483"/>
      <c r="F189" s="484">
        <f>F186+F187+F188</f>
        <v>19.272234999999998</v>
      </c>
    </row>
    <row r="190" spans="1:6" x14ac:dyDescent="0.25">
      <c r="A190" s="479"/>
      <c r="B190" s="480"/>
      <c r="C190" s="481"/>
      <c r="D190" s="485" t="s">
        <v>438</v>
      </c>
      <c r="E190" s="486"/>
      <c r="F190" s="487">
        <f>F189*E190</f>
        <v>0</v>
      </c>
    </row>
    <row r="191" spans="1:6" x14ac:dyDescent="0.25">
      <c r="A191" s="479"/>
      <c r="B191" s="480"/>
      <c r="C191" s="481"/>
      <c r="D191" s="482" t="s">
        <v>439</v>
      </c>
      <c r="E191" s="483"/>
      <c r="F191" s="487">
        <f>SUM(F189:F190)</f>
        <v>19.272234999999998</v>
      </c>
    </row>
    <row r="192" spans="1:6" x14ac:dyDescent="0.25">
      <c r="A192" s="488"/>
      <c r="B192" s="485"/>
      <c r="C192" s="482"/>
      <c r="D192" s="489" t="s">
        <v>440</v>
      </c>
      <c r="E192" s="490"/>
      <c r="F192" s="491">
        <f>F191</f>
        <v>19.272234999999998</v>
      </c>
    </row>
    <row r="193" spans="1:6" x14ac:dyDescent="0.25">
      <c r="A193" s="488"/>
      <c r="B193" s="485"/>
      <c r="C193" s="482"/>
      <c r="D193" s="492"/>
      <c r="E193" s="493"/>
      <c r="F193" s="494"/>
    </row>
    <row r="194" spans="1:6" ht="14.25" x14ac:dyDescent="0.2">
      <c r="A194" s="756" t="s">
        <v>441</v>
      </c>
      <c r="B194" s="757"/>
      <c r="C194" s="757"/>
      <c r="D194" s="757"/>
      <c r="E194" s="757"/>
      <c r="F194" s="758"/>
    </row>
    <row r="195" spans="1:6" ht="27" x14ac:dyDescent="0.2">
      <c r="A195" s="467" t="s">
        <v>93</v>
      </c>
      <c r="B195" s="467" t="s">
        <v>430</v>
      </c>
      <c r="C195" s="467" t="s">
        <v>459</v>
      </c>
      <c r="D195" s="467" t="s">
        <v>431</v>
      </c>
      <c r="E195" s="467" t="s">
        <v>432</v>
      </c>
      <c r="F195" s="467" t="s">
        <v>433</v>
      </c>
    </row>
    <row r="196" spans="1:6" ht="14.25" x14ac:dyDescent="0.2">
      <c r="A196" s="468" t="s">
        <v>477</v>
      </c>
      <c r="B196" s="495" t="s">
        <v>478</v>
      </c>
      <c r="C196" s="496" t="s">
        <v>64</v>
      </c>
      <c r="D196" s="497">
        <v>1</v>
      </c>
      <c r="E196" s="530">
        <v>40.869999999999997</v>
      </c>
      <c r="F196" s="523">
        <f>D196*E196</f>
        <v>40.869999999999997</v>
      </c>
    </row>
    <row r="197" spans="1:6" x14ac:dyDescent="0.25">
      <c r="A197" s="468"/>
      <c r="B197" s="531"/>
      <c r="C197" s="470"/>
      <c r="D197" s="471"/>
      <c r="E197" s="532"/>
      <c r="F197" s="523"/>
    </row>
    <row r="198" spans="1:6" x14ac:dyDescent="0.25">
      <c r="A198" s="468"/>
      <c r="B198" s="469"/>
      <c r="C198" s="470"/>
      <c r="D198" s="471"/>
      <c r="E198" s="523"/>
      <c r="F198" s="523"/>
    </row>
    <row r="199" spans="1:6" x14ac:dyDescent="0.25">
      <c r="A199" s="488"/>
      <c r="B199" s="485"/>
      <c r="C199" s="482"/>
      <c r="D199" s="489" t="s">
        <v>448</v>
      </c>
      <c r="E199" s="490"/>
      <c r="F199" s="510">
        <f>SUM(F196:F198)</f>
        <v>40.869999999999997</v>
      </c>
    </row>
    <row r="200" spans="1:6" x14ac:dyDescent="0.25">
      <c r="A200" s="488"/>
      <c r="B200" s="485"/>
      <c r="C200" s="482"/>
      <c r="D200" s="492"/>
      <c r="E200" s="493"/>
      <c r="F200" s="494"/>
    </row>
    <row r="201" spans="1:6" ht="14.25" x14ac:dyDescent="0.2">
      <c r="A201" s="756" t="s">
        <v>449</v>
      </c>
      <c r="B201" s="757"/>
      <c r="C201" s="757"/>
      <c r="D201" s="757"/>
      <c r="E201" s="757"/>
      <c r="F201" s="758"/>
    </row>
    <row r="202" spans="1:6" ht="27" x14ac:dyDescent="0.2">
      <c r="A202" s="467" t="s">
        <v>93</v>
      </c>
      <c r="B202" s="467" t="s">
        <v>430</v>
      </c>
      <c r="C202" s="467" t="s">
        <v>459</v>
      </c>
      <c r="D202" s="467" t="s">
        <v>431</v>
      </c>
      <c r="E202" s="467" t="s">
        <v>432</v>
      </c>
      <c r="F202" s="467" t="s">
        <v>433</v>
      </c>
    </row>
    <row r="203" spans="1:6" x14ac:dyDescent="0.25">
      <c r="A203" s="468"/>
      <c r="B203" s="469"/>
      <c r="C203" s="496"/>
      <c r="D203" s="497"/>
      <c r="E203" s="527"/>
      <c r="F203" s="523"/>
    </row>
    <row r="204" spans="1:6" ht="14.25" x14ac:dyDescent="0.2">
      <c r="A204" s="528"/>
      <c r="B204" s="495"/>
      <c r="C204" s="496"/>
      <c r="D204" s="515"/>
      <c r="E204" s="516"/>
      <c r="F204" s="509"/>
    </row>
    <row r="205" spans="1:6" ht="14.25" x14ac:dyDescent="0.2">
      <c r="A205" s="506"/>
      <c r="B205" s="502"/>
      <c r="C205" s="503"/>
      <c r="D205" s="507"/>
      <c r="E205" s="508"/>
      <c r="F205" s="517"/>
    </row>
    <row r="206" spans="1:6" x14ac:dyDescent="0.25">
      <c r="A206" s="488"/>
      <c r="B206" s="485"/>
      <c r="C206" s="482"/>
      <c r="D206" s="489" t="s">
        <v>452</v>
      </c>
      <c r="E206" s="490"/>
      <c r="F206" s="510">
        <f>ROUND(SUM(F203:F203),2)</f>
        <v>0</v>
      </c>
    </row>
    <row r="207" spans="1:6" x14ac:dyDescent="0.25">
      <c r="A207" s="488"/>
      <c r="B207" s="485"/>
      <c r="C207" s="482"/>
      <c r="D207" s="492"/>
      <c r="E207" s="493"/>
      <c r="F207" s="494"/>
    </row>
    <row r="208" spans="1:6" ht="14.25" x14ac:dyDescent="0.2">
      <c r="A208" s="749" t="s">
        <v>453</v>
      </c>
      <c r="B208" s="750"/>
      <c r="C208" s="750"/>
      <c r="D208" s="750"/>
      <c r="E208" s="751"/>
      <c r="F208" s="518">
        <f>ROUND(F192+F199+F206,2)</f>
        <v>60.14</v>
      </c>
    </row>
    <row r="209" spans="1:6" ht="14.25" x14ac:dyDescent="0.2">
      <c r="A209" s="463" t="s">
        <v>93</v>
      </c>
      <c r="B209" s="752" t="s">
        <v>427</v>
      </c>
      <c r="C209" s="752"/>
      <c r="D209" s="752"/>
      <c r="E209" s="752"/>
      <c r="F209" s="464" t="s">
        <v>458</v>
      </c>
    </row>
    <row r="210" spans="1:6" ht="14.25" x14ac:dyDescent="0.2">
      <c r="A210" s="465" t="s">
        <v>426</v>
      </c>
      <c r="B210" s="754" t="str">
        <f>[21]PO!D421</f>
        <v>Limpeza final da obra</v>
      </c>
      <c r="C210" s="754"/>
      <c r="D210" s="754"/>
      <c r="E210" s="754"/>
      <c r="F210" s="466" t="str">
        <f>[21]PO!E421</f>
        <v>m²</v>
      </c>
    </row>
    <row r="211" spans="1:6" ht="14.25" x14ac:dyDescent="0.2">
      <c r="A211" s="755" t="s">
        <v>429</v>
      </c>
      <c r="B211" s="755"/>
      <c r="C211" s="755"/>
      <c r="D211" s="755"/>
      <c r="E211" s="755"/>
      <c r="F211" s="755"/>
    </row>
    <row r="212" spans="1:6" ht="27" x14ac:dyDescent="0.2">
      <c r="A212" s="467" t="s">
        <v>93</v>
      </c>
      <c r="B212" s="467" t="s">
        <v>430</v>
      </c>
      <c r="C212" s="467" t="s">
        <v>459</v>
      </c>
      <c r="D212" s="467" t="s">
        <v>431</v>
      </c>
      <c r="E212" s="467" t="s">
        <v>432</v>
      </c>
      <c r="F212" s="467" t="s">
        <v>433</v>
      </c>
    </row>
    <row r="213" spans="1:6" ht="14.25" x14ac:dyDescent="0.2">
      <c r="A213" s="519">
        <v>88316</v>
      </c>
      <c r="B213" s="520" t="s">
        <v>460</v>
      </c>
      <c r="C213" s="521" t="s">
        <v>461</v>
      </c>
      <c r="D213" s="522">
        <v>0.5</v>
      </c>
      <c r="E213" s="523">
        <v>17.28</v>
      </c>
      <c r="F213" s="523">
        <f>D213*E213</f>
        <v>8.64</v>
      </c>
    </row>
    <row r="214" spans="1:6" x14ac:dyDescent="0.25">
      <c r="A214" s="468"/>
      <c r="B214" s="469"/>
      <c r="C214" s="470"/>
      <c r="D214" s="471"/>
      <c r="E214" s="523"/>
      <c r="F214" s="523"/>
    </row>
    <row r="215" spans="1:6" x14ac:dyDescent="0.25">
      <c r="A215" s="468"/>
      <c r="B215" s="469"/>
      <c r="C215" s="470"/>
      <c r="D215" s="471"/>
      <c r="E215" s="508"/>
      <c r="F215" s="509"/>
    </row>
    <row r="216" spans="1:6" x14ac:dyDescent="0.25">
      <c r="A216" s="479"/>
      <c r="B216" s="480"/>
      <c r="C216" s="481"/>
      <c r="D216" s="482" t="s">
        <v>437</v>
      </c>
      <c r="E216" s="483"/>
      <c r="F216" s="484">
        <f>F213+F214+F215</f>
        <v>8.64</v>
      </c>
    </row>
    <row r="217" spans="1:6" x14ac:dyDescent="0.25">
      <c r="A217" s="479"/>
      <c r="B217" s="480"/>
      <c r="C217" s="481"/>
      <c r="D217" s="485" t="s">
        <v>438</v>
      </c>
      <c r="E217" s="486"/>
      <c r="F217" s="487">
        <f>F216*E217</f>
        <v>0</v>
      </c>
    </row>
    <row r="218" spans="1:6" x14ac:dyDescent="0.25">
      <c r="A218" s="479"/>
      <c r="B218" s="480"/>
      <c r="C218" s="481"/>
      <c r="D218" s="482" t="s">
        <v>439</v>
      </c>
      <c r="E218" s="483"/>
      <c r="F218" s="487">
        <f>SUM(F216:F217)</f>
        <v>8.64</v>
      </c>
    </row>
    <row r="219" spans="1:6" x14ac:dyDescent="0.25">
      <c r="A219" s="488"/>
      <c r="B219" s="485"/>
      <c r="C219" s="482"/>
      <c r="D219" s="489" t="s">
        <v>440</v>
      </c>
      <c r="E219" s="490"/>
      <c r="F219" s="491">
        <f>F218</f>
        <v>8.64</v>
      </c>
    </row>
    <row r="220" spans="1:6" x14ac:dyDescent="0.25">
      <c r="A220" s="488"/>
      <c r="B220" s="485"/>
      <c r="C220" s="482"/>
      <c r="D220" s="492"/>
      <c r="E220" s="493"/>
      <c r="F220" s="494"/>
    </row>
    <row r="221" spans="1:6" ht="14.25" x14ac:dyDescent="0.2">
      <c r="A221" s="756" t="s">
        <v>441</v>
      </c>
      <c r="B221" s="757"/>
      <c r="C221" s="757"/>
      <c r="D221" s="757"/>
      <c r="E221" s="757"/>
      <c r="F221" s="758"/>
    </row>
    <row r="222" spans="1:6" ht="27" x14ac:dyDescent="0.2">
      <c r="A222" s="467" t="s">
        <v>93</v>
      </c>
      <c r="B222" s="467" t="s">
        <v>430</v>
      </c>
      <c r="C222" s="467" t="s">
        <v>459</v>
      </c>
      <c r="D222" s="467" t="s">
        <v>431</v>
      </c>
      <c r="E222" s="467" t="s">
        <v>432</v>
      </c>
      <c r="F222" s="467" t="s">
        <v>433</v>
      </c>
    </row>
    <row r="223" spans="1:6" ht="14.25" x14ac:dyDescent="0.2">
      <c r="A223" s="519">
        <v>13</v>
      </c>
      <c r="B223" s="520" t="s">
        <v>479</v>
      </c>
      <c r="C223" s="521" t="s">
        <v>44</v>
      </c>
      <c r="D223" s="522">
        <v>0.09</v>
      </c>
      <c r="E223" s="523">
        <v>9.23</v>
      </c>
      <c r="F223" s="523">
        <f>D223*E223</f>
        <v>0.83069999999999999</v>
      </c>
    </row>
    <row r="224" spans="1:6" ht="14.25" x14ac:dyDescent="0.2">
      <c r="A224" s="519">
        <v>5318</v>
      </c>
      <c r="B224" s="520" t="s">
        <v>480</v>
      </c>
      <c r="C224" s="521" t="s">
        <v>465</v>
      </c>
      <c r="D224" s="522">
        <v>1.4999999999999999E-2</v>
      </c>
      <c r="E224" s="523">
        <v>12.5</v>
      </c>
      <c r="F224" s="523">
        <f>D224*E224</f>
        <v>0.1875</v>
      </c>
    </row>
    <row r="225" spans="1:6" x14ac:dyDescent="0.25">
      <c r="A225" s="468"/>
      <c r="B225" s="469"/>
      <c r="C225" s="470"/>
      <c r="D225" s="471"/>
      <c r="E225" s="523"/>
      <c r="F225" s="523"/>
    </row>
    <row r="226" spans="1:6" x14ac:dyDescent="0.25">
      <c r="A226" s="488"/>
      <c r="B226" s="485"/>
      <c r="C226" s="482"/>
      <c r="D226" s="489" t="s">
        <v>448</v>
      </c>
      <c r="E226" s="490"/>
      <c r="F226" s="510">
        <f>SUM(F223:F225)</f>
        <v>1.0182</v>
      </c>
    </row>
    <row r="227" spans="1:6" x14ac:dyDescent="0.25">
      <c r="A227" s="488"/>
      <c r="B227" s="485"/>
      <c r="C227" s="482"/>
      <c r="D227" s="492"/>
      <c r="E227" s="493"/>
      <c r="F227" s="494"/>
    </row>
    <row r="228" spans="1:6" ht="14.25" x14ac:dyDescent="0.2">
      <c r="A228" s="756" t="s">
        <v>449</v>
      </c>
      <c r="B228" s="757"/>
      <c r="C228" s="757"/>
      <c r="D228" s="757"/>
      <c r="E228" s="757"/>
      <c r="F228" s="758"/>
    </row>
    <row r="229" spans="1:6" ht="27" x14ac:dyDescent="0.2">
      <c r="A229" s="467" t="s">
        <v>93</v>
      </c>
      <c r="B229" s="467" t="s">
        <v>430</v>
      </c>
      <c r="C229" s="467" t="s">
        <v>459</v>
      </c>
      <c r="D229" s="467" t="s">
        <v>431</v>
      </c>
      <c r="E229" s="467" t="s">
        <v>432</v>
      </c>
      <c r="F229" s="467" t="s">
        <v>433</v>
      </c>
    </row>
    <row r="230" spans="1:6" x14ac:dyDescent="0.25">
      <c r="A230" s="468"/>
      <c r="B230" s="469"/>
      <c r="C230" s="496"/>
      <c r="D230" s="497"/>
      <c r="E230" s="527"/>
      <c r="F230" s="523"/>
    </row>
    <row r="231" spans="1:6" ht="14.25" x14ac:dyDescent="0.2">
      <c r="A231" s="528"/>
      <c r="B231" s="495"/>
      <c r="C231" s="496"/>
      <c r="D231" s="515"/>
      <c r="E231" s="516"/>
      <c r="F231" s="509"/>
    </row>
    <row r="232" spans="1:6" ht="14.25" x14ac:dyDescent="0.2">
      <c r="A232" s="506"/>
      <c r="B232" s="502"/>
      <c r="C232" s="503"/>
      <c r="D232" s="507"/>
      <c r="E232" s="508"/>
      <c r="F232" s="517"/>
    </row>
    <row r="233" spans="1:6" x14ac:dyDescent="0.25">
      <c r="A233" s="488"/>
      <c r="B233" s="485"/>
      <c r="C233" s="482"/>
      <c r="D233" s="489" t="s">
        <v>452</v>
      </c>
      <c r="E233" s="490"/>
      <c r="F233" s="510">
        <f>ROUND(SUM(F230:F230),2)</f>
        <v>0</v>
      </c>
    </row>
    <row r="234" spans="1:6" x14ac:dyDescent="0.25">
      <c r="A234" s="488"/>
      <c r="B234" s="485"/>
      <c r="C234" s="482"/>
      <c r="D234" s="492"/>
      <c r="E234" s="493"/>
      <c r="F234" s="494"/>
    </row>
    <row r="235" spans="1:6" ht="14.25" x14ac:dyDescent="0.2">
      <c r="A235" s="749" t="s">
        <v>453</v>
      </c>
      <c r="B235" s="750"/>
      <c r="C235" s="750"/>
      <c r="D235" s="750"/>
      <c r="E235" s="751"/>
      <c r="F235" s="518">
        <f>ROUND(F219+F226+F233,2)</f>
        <v>9.66</v>
      </c>
    </row>
    <row r="236" spans="1:6" ht="14.25" x14ac:dyDescent="0.2">
      <c r="A236" s="463" t="s">
        <v>93</v>
      </c>
      <c r="B236" s="752" t="s">
        <v>427</v>
      </c>
      <c r="C236" s="752"/>
      <c r="D236" s="752"/>
      <c r="E236" s="752"/>
      <c r="F236" s="464" t="s">
        <v>458</v>
      </c>
    </row>
    <row r="237" spans="1:6" ht="27.75" customHeight="1" x14ac:dyDescent="0.2">
      <c r="A237" s="465" t="s">
        <v>582</v>
      </c>
      <c r="B237" s="753" t="str">
        <f>'PLANILHA ORÇAM.'!D84</f>
        <v xml:space="preserve">Porta de aluminio de correr em ACM duplo, pintura eletrostática na cor branca, inclusive acessórios </v>
      </c>
      <c r="C237" s="754"/>
      <c r="D237" s="754"/>
      <c r="E237" s="754"/>
      <c r="F237" s="466" t="str">
        <f>'PLANILHA ORÇAM.'!E84</f>
        <v xml:space="preserve">m²    </v>
      </c>
    </row>
    <row r="238" spans="1:6" ht="14.25" x14ac:dyDescent="0.2">
      <c r="A238" s="755" t="s">
        <v>429</v>
      </c>
      <c r="B238" s="755"/>
      <c r="C238" s="755"/>
      <c r="D238" s="755"/>
      <c r="E238" s="755"/>
      <c r="F238" s="755"/>
    </row>
    <row r="239" spans="1:6" ht="27" x14ac:dyDescent="0.2">
      <c r="A239" s="467" t="s">
        <v>93</v>
      </c>
      <c r="B239" s="467" t="s">
        <v>430</v>
      </c>
      <c r="C239" s="467" t="s">
        <v>459</v>
      </c>
      <c r="D239" s="467" t="s">
        <v>431</v>
      </c>
      <c r="E239" s="467" t="s">
        <v>432</v>
      </c>
      <c r="F239" s="467" t="s">
        <v>433</v>
      </c>
    </row>
    <row r="240" spans="1:6" ht="14.25" x14ac:dyDescent="0.2">
      <c r="A240" s="519">
        <v>88316</v>
      </c>
      <c r="B240" s="520" t="s">
        <v>460</v>
      </c>
      <c r="C240" s="521" t="s">
        <v>461</v>
      </c>
      <c r="D240" s="522">
        <v>0.1779</v>
      </c>
      <c r="E240" s="523">
        <v>14.75</v>
      </c>
      <c r="F240" s="523">
        <f>D240*E240</f>
        <v>2.6240250000000001</v>
      </c>
    </row>
    <row r="241" spans="1:6" x14ac:dyDescent="0.25">
      <c r="A241" s="519">
        <v>88309</v>
      </c>
      <c r="B241" s="469" t="s">
        <v>583</v>
      </c>
      <c r="C241" s="521" t="s">
        <v>461</v>
      </c>
      <c r="D241" s="522">
        <v>0.35630000000000001</v>
      </c>
      <c r="E241" s="523">
        <v>20.7</v>
      </c>
      <c r="F241" s="523">
        <f>D241*E241</f>
        <v>7.3754099999999996</v>
      </c>
    </row>
    <row r="242" spans="1:6" x14ac:dyDescent="0.25">
      <c r="A242" s="468"/>
      <c r="B242" s="469"/>
      <c r="C242" s="470"/>
      <c r="D242" s="471"/>
      <c r="E242" s="508"/>
      <c r="F242" s="509"/>
    </row>
    <row r="243" spans="1:6" x14ac:dyDescent="0.25">
      <c r="A243" s="479"/>
      <c r="B243" s="480"/>
      <c r="C243" s="481"/>
      <c r="D243" s="482" t="s">
        <v>437</v>
      </c>
      <c r="E243" s="483"/>
      <c r="F243" s="484">
        <f>F240+F241+F242</f>
        <v>9.9994350000000001</v>
      </c>
    </row>
    <row r="244" spans="1:6" x14ac:dyDescent="0.25">
      <c r="A244" s="479"/>
      <c r="B244" s="480"/>
      <c r="C244" s="481"/>
      <c r="D244" s="485" t="s">
        <v>438</v>
      </c>
      <c r="E244" s="486"/>
      <c r="F244" s="487">
        <f>F243*E244</f>
        <v>0</v>
      </c>
    </row>
    <row r="245" spans="1:6" x14ac:dyDescent="0.25">
      <c r="A245" s="479"/>
      <c r="B245" s="480"/>
      <c r="C245" s="481"/>
      <c r="D245" s="482" t="s">
        <v>439</v>
      </c>
      <c r="E245" s="483"/>
      <c r="F245" s="487">
        <f>SUM(F243:F244)</f>
        <v>9.9994350000000001</v>
      </c>
    </row>
    <row r="246" spans="1:6" x14ac:dyDescent="0.25">
      <c r="A246" s="488"/>
      <c r="B246" s="485"/>
      <c r="C246" s="482"/>
      <c r="D246" s="489" t="s">
        <v>440</v>
      </c>
      <c r="E246" s="490"/>
      <c r="F246" s="491">
        <f>F245</f>
        <v>9.9994350000000001</v>
      </c>
    </row>
    <row r="247" spans="1:6" x14ac:dyDescent="0.25">
      <c r="A247" s="488"/>
      <c r="B247" s="485"/>
      <c r="C247" s="482"/>
      <c r="D247" s="492"/>
      <c r="E247" s="493"/>
      <c r="F247" s="494"/>
    </row>
    <row r="248" spans="1:6" ht="14.25" x14ac:dyDescent="0.2">
      <c r="A248" s="756" t="s">
        <v>441</v>
      </c>
      <c r="B248" s="757"/>
      <c r="C248" s="757"/>
      <c r="D248" s="757"/>
      <c r="E248" s="757"/>
      <c r="F248" s="758"/>
    </row>
    <row r="249" spans="1:6" ht="27" x14ac:dyDescent="0.2">
      <c r="A249" s="467" t="s">
        <v>93</v>
      </c>
      <c r="B249" s="467" t="s">
        <v>430</v>
      </c>
      <c r="C249" s="467" t="s">
        <v>459</v>
      </c>
      <c r="D249" s="467" t="s">
        <v>431</v>
      </c>
      <c r="E249" s="467" t="s">
        <v>432</v>
      </c>
      <c r="F249" s="467" t="s">
        <v>433</v>
      </c>
    </row>
    <row r="250" spans="1:6" ht="27" x14ac:dyDescent="0.2">
      <c r="A250" s="519">
        <v>142</v>
      </c>
      <c r="B250" s="520" t="s">
        <v>584</v>
      </c>
      <c r="C250" s="521" t="s">
        <v>589</v>
      </c>
      <c r="D250" s="522">
        <v>0.88</v>
      </c>
      <c r="E250" s="523">
        <v>26.85</v>
      </c>
      <c r="F250" s="523">
        <f>D250*E250</f>
        <v>23.628</v>
      </c>
    </row>
    <row r="251" spans="1:6" ht="27" x14ac:dyDescent="0.2">
      <c r="A251" s="519">
        <v>4914</v>
      </c>
      <c r="B251" s="520" t="s">
        <v>585</v>
      </c>
      <c r="C251" s="521" t="s">
        <v>588</v>
      </c>
      <c r="D251" s="522">
        <v>1</v>
      </c>
      <c r="E251" s="523">
        <v>709.37</v>
      </c>
      <c r="F251" s="523">
        <f>D251*E251</f>
        <v>709.37</v>
      </c>
    </row>
    <row r="252" spans="1:6" ht="40.5" x14ac:dyDescent="0.2">
      <c r="A252" s="585">
        <v>36888</v>
      </c>
      <c r="B252" s="520" t="s">
        <v>586</v>
      </c>
      <c r="C252" s="521" t="s">
        <v>57</v>
      </c>
      <c r="D252" s="522">
        <v>6.85</v>
      </c>
      <c r="E252" s="523">
        <v>9.69</v>
      </c>
      <c r="F252" s="523">
        <f t="shared" ref="F252:F253" si="3">D252*E252</f>
        <v>66.376499999999993</v>
      </c>
    </row>
    <row r="253" spans="1:6" ht="40.5" x14ac:dyDescent="0.2">
      <c r="A253" s="585">
        <v>7568</v>
      </c>
      <c r="B253" s="520" t="s">
        <v>587</v>
      </c>
      <c r="C253" s="521" t="s">
        <v>64</v>
      </c>
      <c r="D253" s="522">
        <v>4.8099999999999996</v>
      </c>
      <c r="E253" s="523">
        <v>0.61</v>
      </c>
      <c r="F253" s="523">
        <f t="shared" si="3"/>
        <v>2.9340999999999995</v>
      </c>
    </row>
    <row r="254" spans="1:6" x14ac:dyDescent="0.25">
      <c r="A254" s="468"/>
      <c r="B254" s="469"/>
      <c r="C254" s="470"/>
      <c r="D254" s="471"/>
      <c r="E254" s="523"/>
      <c r="F254" s="523"/>
    </row>
    <row r="255" spans="1:6" x14ac:dyDescent="0.25">
      <c r="A255" s="488"/>
      <c r="B255" s="485"/>
      <c r="C255" s="482"/>
      <c r="D255" s="489" t="s">
        <v>448</v>
      </c>
      <c r="E255" s="490"/>
      <c r="F255" s="510">
        <f>SUM(F250:F254)</f>
        <v>802.30859999999996</v>
      </c>
    </row>
    <row r="256" spans="1:6" x14ac:dyDescent="0.25">
      <c r="A256" s="488"/>
      <c r="B256" s="485"/>
      <c r="C256" s="482"/>
      <c r="D256" s="492"/>
      <c r="E256" s="493"/>
      <c r="F256" s="494"/>
    </row>
    <row r="257" spans="1:6" ht="14.25" x14ac:dyDescent="0.2">
      <c r="A257" s="756" t="s">
        <v>449</v>
      </c>
      <c r="B257" s="757"/>
      <c r="C257" s="757"/>
      <c r="D257" s="757"/>
      <c r="E257" s="757"/>
      <c r="F257" s="758"/>
    </row>
    <row r="258" spans="1:6" ht="27" x14ac:dyDescent="0.2">
      <c r="A258" s="467" t="s">
        <v>93</v>
      </c>
      <c r="B258" s="467" t="s">
        <v>430</v>
      </c>
      <c r="C258" s="467" t="s">
        <v>459</v>
      </c>
      <c r="D258" s="467" t="s">
        <v>431</v>
      </c>
      <c r="E258" s="467" t="s">
        <v>432</v>
      </c>
      <c r="F258" s="467" t="s">
        <v>433</v>
      </c>
    </row>
    <row r="259" spans="1:6" x14ac:dyDescent="0.25">
      <c r="A259" s="468"/>
      <c r="B259" s="469"/>
      <c r="C259" s="496"/>
      <c r="D259" s="497"/>
      <c r="E259" s="527"/>
      <c r="F259" s="523"/>
    </row>
    <row r="260" spans="1:6" ht="14.25" x14ac:dyDescent="0.2">
      <c r="A260" s="528"/>
      <c r="B260" s="495"/>
      <c r="C260" s="496"/>
      <c r="D260" s="515"/>
      <c r="E260" s="516"/>
      <c r="F260" s="509"/>
    </row>
    <row r="261" spans="1:6" ht="14.25" x14ac:dyDescent="0.2">
      <c r="A261" s="506"/>
      <c r="B261" s="502"/>
      <c r="C261" s="503"/>
      <c r="D261" s="507"/>
      <c r="E261" s="508"/>
      <c r="F261" s="517"/>
    </row>
    <row r="262" spans="1:6" x14ac:dyDescent="0.25">
      <c r="A262" s="488"/>
      <c r="B262" s="485"/>
      <c r="C262" s="482"/>
      <c r="D262" s="489" t="s">
        <v>452</v>
      </c>
      <c r="E262" s="490"/>
      <c r="F262" s="510">
        <f>ROUND(SUM(F259:F259),2)</f>
        <v>0</v>
      </c>
    </row>
    <row r="263" spans="1:6" x14ac:dyDescent="0.25">
      <c r="A263" s="488"/>
      <c r="B263" s="485"/>
      <c r="C263" s="482"/>
      <c r="D263" s="492"/>
      <c r="E263" s="493"/>
      <c r="F263" s="494"/>
    </row>
    <row r="264" spans="1:6" ht="14.25" x14ac:dyDescent="0.2">
      <c r="A264" s="749" t="s">
        <v>453</v>
      </c>
      <c r="B264" s="750"/>
      <c r="C264" s="750"/>
      <c r="D264" s="750"/>
      <c r="E264" s="751"/>
      <c r="F264" s="518">
        <f>ROUND(F246+F255+F262,2)</f>
        <v>812.31</v>
      </c>
    </row>
    <row r="265" spans="1:6" ht="14.25" x14ac:dyDescent="0.2">
      <c r="A265" s="463" t="s">
        <v>93</v>
      </c>
      <c r="B265" s="752" t="s">
        <v>427</v>
      </c>
      <c r="C265" s="752"/>
      <c r="D265" s="752"/>
      <c r="E265" s="752"/>
      <c r="F265" s="464" t="s">
        <v>458</v>
      </c>
    </row>
    <row r="266" spans="1:6" ht="14.25" x14ac:dyDescent="0.2">
      <c r="A266" s="465" t="s">
        <v>597</v>
      </c>
      <c r="B266" s="754" t="s">
        <v>598</v>
      </c>
      <c r="C266" s="754"/>
      <c r="D266" s="754"/>
      <c r="E266" s="754"/>
      <c r="F266" s="466" t="s">
        <v>595</v>
      </c>
    </row>
    <row r="267" spans="1:6" ht="54" customHeight="1" x14ac:dyDescent="0.2">
      <c r="A267" s="755" t="s">
        <v>429</v>
      </c>
      <c r="B267" s="755"/>
      <c r="C267" s="755"/>
      <c r="D267" s="755"/>
      <c r="E267" s="755"/>
      <c r="F267" s="755"/>
    </row>
    <row r="268" spans="1:6" ht="27" x14ac:dyDescent="0.2">
      <c r="A268" s="467" t="s">
        <v>93</v>
      </c>
      <c r="B268" s="467" t="s">
        <v>430</v>
      </c>
      <c r="C268" s="467" t="s">
        <v>459</v>
      </c>
      <c r="D268" s="467" t="s">
        <v>431</v>
      </c>
      <c r="E268" s="467" t="s">
        <v>432</v>
      </c>
      <c r="F268" s="467" t="s">
        <v>433</v>
      </c>
    </row>
    <row r="269" spans="1:6" ht="14.25" x14ac:dyDescent="0.2">
      <c r="A269" s="614">
        <v>90777</v>
      </c>
      <c r="B269" s="615" t="s">
        <v>599</v>
      </c>
      <c r="C269" s="521" t="s">
        <v>461</v>
      </c>
      <c r="D269" s="522">
        <v>44</v>
      </c>
      <c r="E269" s="523">
        <v>88.76</v>
      </c>
      <c r="F269" s="523">
        <f>D269*E269</f>
        <v>3905.44</v>
      </c>
    </row>
    <row r="270" spans="1:6" x14ac:dyDescent="0.25">
      <c r="A270" s="614">
        <v>90780</v>
      </c>
      <c r="B270" s="616" t="s">
        <v>600</v>
      </c>
      <c r="C270" s="470" t="s">
        <v>461</v>
      </c>
      <c r="D270" s="471">
        <v>88</v>
      </c>
      <c r="E270" s="523">
        <v>28.38</v>
      </c>
      <c r="F270" s="523">
        <f>D270*E270</f>
        <v>2497.44</v>
      </c>
    </row>
    <row r="271" spans="1:6" x14ac:dyDescent="0.25">
      <c r="A271" s="468"/>
      <c r="B271" s="469"/>
      <c r="C271" s="470"/>
      <c r="D271" s="471"/>
      <c r="E271" s="508"/>
      <c r="F271" s="509"/>
    </row>
    <row r="272" spans="1:6" x14ac:dyDescent="0.25">
      <c r="A272" s="479"/>
      <c r="B272" s="480"/>
      <c r="C272" s="481"/>
      <c r="D272" s="482" t="s">
        <v>437</v>
      </c>
      <c r="E272" s="483"/>
      <c r="F272" s="484">
        <f>F269+F270+F271</f>
        <v>6402.88</v>
      </c>
    </row>
    <row r="273" spans="1:6" x14ac:dyDescent="0.25">
      <c r="A273" s="479"/>
      <c r="B273" s="480"/>
      <c r="C273" s="481"/>
      <c r="D273" s="485" t="s">
        <v>438</v>
      </c>
      <c r="E273" s="486"/>
      <c r="F273" s="487">
        <f>F272*E273</f>
        <v>0</v>
      </c>
    </row>
    <row r="274" spans="1:6" x14ac:dyDescent="0.25">
      <c r="A274" s="479"/>
      <c r="B274" s="480"/>
      <c r="C274" s="481"/>
      <c r="D274" s="482" t="s">
        <v>439</v>
      </c>
      <c r="E274" s="483"/>
      <c r="F274" s="487">
        <f>SUM(F272:F273)</f>
        <v>6402.88</v>
      </c>
    </row>
    <row r="275" spans="1:6" x14ac:dyDescent="0.25">
      <c r="A275" s="488"/>
      <c r="B275" s="485"/>
      <c r="C275" s="482"/>
      <c r="D275" s="489" t="s">
        <v>440</v>
      </c>
      <c r="E275" s="490"/>
      <c r="F275" s="491">
        <f>F274</f>
        <v>6402.88</v>
      </c>
    </row>
    <row r="276" spans="1:6" x14ac:dyDescent="0.25">
      <c r="A276" s="488"/>
      <c r="B276" s="485"/>
      <c r="C276" s="482"/>
      <c r="D276" s="492"/>
      <c r="E276" s="493"/>
      <c r="F276" s="494"/>
    </row>
    <row r="277" spans="1:6" ht="14.25" x14ac:dyDescent="0.2">
      <c r="A277" s="756" t="s">
        <v>441</v>
      </c>
      <c r="B277" s="757"/>
      <c r="C277" s="757"/>
      <c r="D277" s="757"/>
      <c r="E277" s="757"/>
      <c r="F277" s="758"/>
    </row>
    <row r="278" spans="1:6" ht="27" x14ac:dyDescent="0.2">
      <c r="A278" s="467" t="s">
        <v>93</v>
      </c>
      <c r="B278" s="467" t="s">
        <v>430</v>
      </c>
      <c r="C278" s="467" t="s">
        <v>459</v>
      </c>
      <c r="D278" s="467" t="s">
        <v>431</v>
      </c>
      <c r="E278" s="467" t="s">
        <v>432</v>
      </c>
      <c r="F278" s="467" t="s">
        <v>433</v>
      </c>
    </row>
    <row r="279" spans="1:6" ht="14.25" x14ac:dyDescent="0.2">
      <c r="A279" s="519"/>
      <c r="B279" s="520"/>
      <c r="C279" s="521"/>
      <c r="D279" s="522"/>
      <c r="E279" s="523"/>
      <c r="F279" s="523"/>
    </row>
    <row r="280" spans="1:6" ht="14.25" x14ac:dyDescent="0.2">
      <c r="A280" s="519"/>
      <c r="B280" s="520"/>
      <c r="C280" s="521"/>
      <c r="D280" s="522"/>
      <c r="E280" s="523"/>
      <c r="F280" s="523"/>
    </row>
    <row r="281" spans="1:6" x14ac:dyDescent="0.25">
      <c r="A281" s="468"/>
      <c r="B281" s="469"/>
      <c r="C281" s="470"/>
      <c r="D281" s="471"/>
      <c r="E281" s="523"/>
      <c r="F281" s="523"/>
    </row>
    <row r="282" spans="1:6" x14ac:dyDescent="0.25">
      <c r="A282" s="488"/>
      <c r="B282" s="485"/>
      <c r="C282" s="482"/>
      <c r="D282" s="489" t="s">
        <v>448</v>
      </c>
      <c r="E282" s="490"/>
      <c r="F282" s="510">
        <f>SUM(F279:F281)</f>
        <v>0</v>
      </c>
    </row>
    <row r="283" spans="1:6" x14ac:dyDescent="0.25">
      <c r="A283" s="488"/>
      <c r="B283" s="485"/>
      <c r="C283" s="482"/>
      <c r="D283" s="492"/>
      <c r="E283" s="493"/>
      <c r="F283" s="494"/>
    </row>
    <row r="284" spans="1:6" ht="14.25" x14ac:dyDescent="0.2">
      <c r="A284" s="756" t="s">
        <v>449</v>
      </c>
      <c r="B284" s="757"/>
      <c r="C284" s="757"/>
      <c r="D284" s="757"/>
      <c r="E284" s="757"/>
      <c r="F284" s="758"/>
    </row>
    <row r="285" spans="1:6" ht="27" x14ac:dyDescent="0.2">
      <c r="A285" s="467" t="s">
        <v>93</v>
      </c>
      <c r="B285" s="467" t="s">
        <v>430</v>
      </c>
      <c r="C285" s="467" t="s">
        <v>459</v>
      </c>
      <c r="D285" s="467" t="s">
        <v>431</v>
      </c>
      <c r="E285" s="467" t="s">
        <v>432</v>
      </c>
      <c r="F285" s="467" t="s">
        <v>433</v>
      </c>
    </row>
    <row r="286" spans="1:6" x14ac:dyDescent="0.25">
      <c r="A286" s="468"/>
      <c r="B286" s="469"/>
      <c r="C286" s="496"/>
      <c r="D286" s="497"/>
      <c r="E286" s="527"/>
      <c r="F286" s="523"/>
    </row>
    <row r="287" spans="1:6" ht="14.25" x14ac:dyDescent="0.2">
      <c r="A287" s="528"/>
      <c r="B287" s="495"/>
      <c r="C287" s="496"/>
      <c r="D287" s="515"/>
      <c r="E287" s="516"/>
      <c r="F287" s="509"/>
    </row>
    <row r="288" spans="1:6" ht="14.25" x14ac:dyDescent="0.2">
      <c r="A288" s="506"/>
      <c r="B288" s="502"/>
      <c r="C288" s="503"/>
      <c r="D288" s="507"/>
      <c r="E288" s="508"/>
      <c r="F288" s="517"/>
    </row>
    <row r="289" spans="1:6" x14ac:dyDescent="0.25">
      <c r="A289" s="488"/>
      <c r="B289" s="485"/>
      <c r="C289" s="482"/>
      <c r="D289" s="489" t="s">
        <v>452</v>
      </c>
      <c r="E289" s="490"/>
      <c r="F289" s="510">
        <f>ROUND(SUM(F286:F286),2)</f>
        <v>0</v>
      </c>
    </row>
    <row r="290" spans="1:6" x14ac:dyDescent="0.25">
      <c r="A290" s="488"/>
      <c r="B290" s="485"/>
      <c r="C290" s="482"/>
      <c r="D290" s="492"/>
      <c r="E290" s="493"/>
      <c r="F290" s="494"/>
    </row>
    <row r="291" spans="1:6" ht="14.25" x14ac:dyDescent="0.2">
      <c r="A291" s="749" t="s">
        <v>453</v>
      </c>
      <c r="B291" s="750"/>
      <c r="C291" s="750"/>
      <c r="D291" s="750"/>
      <c r="E291" s="751"/>
      <c r="F291" s="518">
        <f>ROUND(F275+F282+F289,2)</f>
        <v>6402.88</v>
      </c>
    </row>
    <row r="292" spans="1:6" ht="15" customHeight="1" x14ac:dyDescent="0.2">
      <c r="A292" s="760"/>
      <c r="B292" s="760"/>
      <c r="C292" s="760"/>
      <c r="D292" s="760"/>
      <c r="E292" s="760"/>
      <c r="F292" s="760"/>
    </row>
    <row r="293" spans="1:6" ht="15" customHeight="1" x14ac:dyDescent="0.2">
      <c r="A293" s="761"/>
      <c r="B293" s="761"/>
      <c r="C293" s="761"/>
      <c r="D293" s="761"/>
      <c r="E293" s="761"/>
      <c r="F293" s="761"/>
    </row>
    <row r="294" spans="1:6" ht="15" customHeight="1" x14ac:dyDescent="0.2">
      <c r="A294" s="761"/>
      <c r="B294" s="761"/>
      <c r="C294" s="761"/>
      <c r="D294" s="761"/>
      <c r="E294" s="761"/>
      <c r="F294" s="761"/>
    </row>
    <row r="295" spans="1:6" ht="15" customHeight="1" x14ac:dyDescent="0.2">
      <c r="A295" s="761"/>
      <c r="B295" s="761"/>
      <c r="C295" s="761"/>
      <c r="D295" s="761"/>
      <c r="E295" s="761"/>
      <c r="F295" s="761"/>
    </row>
    <row r="296" spans="1:6" ht="15" customHeight="1" x14ac:dyDescent="0.2">
      <c r="A296" s="761"/>
      <c r="B296" s="761"/>
      <c r="C296" s="761"/>
      <c r="D296" s="761"/>
      <c r="E296" s="761"/>
      <c r="F296" s="761"/>
    </row>
    <row r="297" spans="1:6" ht="15" customHeight="1" x14ac:dyDescent="0.2">
      <c r="A297" s="761"/>
      <c r="B297" s="761"/>
      <c r="C297" s="761"/>
      <c r="D297" s="761"/>
      <c r="E297" s="761"/>
      <c r="F297" s="761"/>
    </row>
    <row r="298" spans="1:6" ht="15" customHeight="1" x14ac:dyDescent="0.2">
      <c r="A298" s="761"/>
      <c r="B298" s="761"/>
      <c r="C298" s="761"/>
      <c r="D298" s="761"/>
      <c r="E298" s="761"/>
      <c r="F298" s="761"/>
    </row>
  </sheetData>
  <sheetProtection selectLockedCells="1" selectUnlockedCells="1"/>
  <mergeCells count="63">
    <mergeCell ref="A291:E291"/>
    <mergeCell ref="A292:F298"/>
    <mergeCell ref="B265:E265"/>
    <mergeCell ref="B266:E266"/>
    <mergeCell ref="A267:F267"/>
    <mergeCell ref="A277:F277"/>
    <mergeCell ref="A284:F284"/>
    <mergeCell ref="A201:F201"/>
    <mergeCell ref="A208:E208"/>
    <mergeCell ref="A174:F174"/>
    <mergeCell ref="A181:E181"/>
    <mergeCell ref="B182:E182"/>
    <mergeCell ref="B183:E183"/>
    <mergeCell ref="A184:F184"/>
    <mergeCell ref="A194:F194"/>
    <mergeCell ref="A228:F228"/>
    <mergeCell ref="A235:E235"/>
    <mergeCell ref="B209:E209"/>
    <mergeCell ref="B210:E210"/>
    <mergeCell ref="A211:F211"/>
    <mergeCell ref="A221:F221"/>
    <mergeCell ref="B156:E156"/>
    <mergeCell ref="A157:F157"/>
    <mergeCell ref="A167:F167"/>
    <mergeCell ref="A120:F120"/>
    <mergeCell ref="A127:E127"/>
    <mergeCell ref="A154:E154"/>
    <mergeCell ref="B155:E155"/>
    <mergeCell ref="B128:E128"/>
    <mergeCell ref="B129:E129"/>
    <mergeCell ref="A130:F130"/>
    <mergeCell ref="A140:F140"/>
    <mergeCell ref="A147:F147"/>
    <mergeCell ref="A113:F113"/>
    <mergeCell ref="B74:E74"/>
    <mergeCell ref="B75:E75"/>
    <mergeCell ref="A76:F76"/>
    <mergeCell ref="A86:F86"/>
    <mergeCell ref="A93:F93"/>
    <mergeCell ref="A100:E100"/>
    <mergeCell ref="B101:E101"/>
    <mergeCell ref="B102:E102"/>
    <mergeCell ref="A103:F103"/>
    <mergeCell ref="A66:F66"/>
    <mergeCell ref="A73:E73"/>
    <mergeCell ref="B42:E42"/>
    <mergeCell ref="B43:E43"/>
    <mergeCell ref="A44:F44"/>
    <mergeCell ref="A56:F56"/>
    <mergeCell ref="A6:F6"/>
    <mergeCell ref="B7:E7"/>
    <mergeCell ref="A34:F34"/>
    <mergeCell ref="A41:E41"/>
    <mergeCell ref="B8:E8"/>
    <mergeCell ref="B9:E9"/>
    <mergeCell ref="A10:F10"/>
    <mergeCell ref="A24:F24"/>
    <mergeCell ref="A264:E264"/>
    <mergeCell ref="B236:E236"/>
    <mergeCell ref="B237:E237"/>
    <mergeCell ref="A238:F238"/>
    <mergeCell ref="A248:F248"/>
    <mergeCell ref="A257:F257"/>
  </mergeCells>
  <hyperlinks>
    <hyperlink ref="A78" r:id="rId1" display="javascript:WebForm_DoPostBackWithOptions(new WebForm_PostBackOptions(%22ctl00$MainContent$gvComposicao$ctl05$lnkBtnCodigo2%22, %22%22, true, %22GrupoCalculo%22, %22%22, false, true))" xr:uid="{CA3394E7-A839-4C56-9EC1-433DC4195F4D}"/>
    <hyperlink ref="A79" r:id="rId2" display="javascript:WebForm_DoPostBackWithOptions(new WebForm_PostBackOptions(%22ctl00$MainContent$gvComposicao$ctl06$lnkBtnCodigo2%22, %22%22, true, %22GrupoCalculo%22, %22%22, false, true))" xr:uid="{2A80E5F2-1BF4-444B-B1C1-63C0709634A2}"/>
  </hyperlinks>
  <printOptions horizontalCentered="1"/>
  <pageMargins left="0.39370078740157483" right="0.39370078740157483" top="0.9055118110236221" bottom="0.78740157480314965" header="0.15748031496062992" footer="3.937007874015748E-2"/>
  <pageSetup paperSize="9" scale="73" fitToHeight="100" orientation="portrait" r:id="rId3"/>
  <headerFooter alignWithMargins="0">
    <oddHeader>&amp;L
CNPJ: 27.651.907/0001-77&amp;C&amp;G&amp;R
IE: 00000004780094</oddHeader>
    <oddFooter>&amp;CAv. Abunã, 2914 – Sala D – Liberdade – Porto Velho – Rondônia – Brasil – CEP 76.803-888
+55 69 99283 9999  +55 69 4141 6641
proj.nova@outlook.com&amp;RPágina &amp;P de &amp;N</oddFooter>
  </headerFooter>
  <rowBreaks count="5" manualBreakCount="5">
    <brk id="73" max="5" man="1"/>
    <brk id="100" max="5" man="1"/>
    <brk id="154" max="5" man="1"/>
    <brk id="208" max="5" man="1"/>
    <brk id="264" max="5" man="1"/>
  </row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6A13-699D-406C-8033-2DAB27E97602}">
  <dimension ref="A1:J9"/>
  <sheetViews>
    <sheetView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12.7109375" customWidth="1"/>
    <col min="2" max="2" width="19" customWidth="1"/>
    <col min="5" max="5" width="15.140625" customWidth="1"/>
    <col min="6" max="6" width="16.28515625" customWidth="1"/>
    <col min="10" max="10" width="14.5703125" customWidth="1"/>
  </cols>
  <sheetData>
    <row r="1" spans="1:10" ht="13.5" x14ac:dyDescent="0.25">
      <c r="A1" s="538"/>
      <c r="B1" s="538"/>
      <c r="C1" s="538"/>
      <c r="D1" s="538"/>
      <c r="E1" s="538"/>
      <c r="F1" s="538"/>
      <c r="G1" s="538"/>
      <c r="H1" s="538"/>
      <c r="I1" s="538"/>
      <c r="J1" s="538"/>
    </row>
    <row r="2" spans="1:10" ht="13.5" x14ac:dyDescent="0.2">
      <c r="A2" s="52" t="s">
        <v>544</v>
      </c>
      <c r="B2" s="184" t="str">
        <f>CPU!B2</f>
        <v>REFORMA DO SALÃO NOBRE E PSICOSOCIAL</v>
      </c>
      <c r="C2" s="535"/>
      <c r="D2" s="539"/>
      <c r="E2" s="539"/>
      <c r="F2" s="539"/>
      <c r="G2" s="535"/>
      <c r="H2" s="535"/>
      <c r="I2" s="535"/>
      <c r="J2" s="535"/>
    </row>
    <row r="3" spans="1:10" ht="13.5" x14ac:dyDescent="0.2">
      <c r="A3" s="52" t="s">
        <v>454</v>
      </c>
      <c r="B3" s="435" t="str">
        <f>CPU!B3</f>
        <v>BR 364 - KM 17 CASA DE SAUDE SANTA MARCELINA</v>
      </c>
      <c r="C3" s="535"/>
      <c r="D3" s="539"/>
      <c r="E3" s="462"/>
      <c r="F3" s="535"/>
      <c r="G3" s="535"/>
      <c r="H3" s="535"/>
      <c r="I3" s="535"/>
      <c r="J3" s="535"/>
    </row>
    <row r="4" spans="1:10" ht="13.5" x14ac:dyDescent="0.2">
      <c r="A4" s="52" t="s">
        <v>455</v>
      </c>
      <c r="B4" s="435" t="s">
        <v>456</v>
      </c>
      <c r="C4" s="535"/>
      <c r="D4" s="539"/>
      <c r="E4" s="462"/>
      <c r="F4" s="535"/>
      <c r="G4" s="535"/>
      <c r="H4" s="535"/>
      <c r="I4" s="535"/>
      <c r="J4" s="535"/>
    </row>
    <row r="5" spans="1:10" x14ac:dyDescent="0.2">
      <c r="A5" s="762" t="s">
        <v>515</v>
      </c>
      <c r="B5" s="762"/>
      <c r="C5" s="762"/>
      <c r="D5" s="762"/>
      <c r="E5" s="762"/>
      <c r="F5" s="762"/>
      <c r="G5" s="762"/>
      <c r="H5" s="762"/>
      <c r="I5" s="762"/>
      <c r="J5" s="762"/>
    </row>
    <row r="6" spans="1:10" ht="14.25" thickBot="1" x14ac:dyDescent="0.25">
      <c r="A6" s="536"/>
      <c r="B6" s="536"/>
      <c r="C6" s="537"/>
      <c r="D6" s="536"/>
      <c r="E6" s="536"/>
      <c r="F6" s="536"/>
      <c r="G6" s="536"/>
      <c r="H6" s="536"/>
      <c r="I6" s="536"/>
      <c r="J6" s="536"/>
    </row>
    <row r="7" spans="1:10" ht="25.5" x14ac:dyDescent="0.2">
      <c r="A7" s="763" t="s">
        <v>74</v>
      </c>
      <c r="B7" s="765" t="s">
        <v>516</v>
      </c>
      <c r="C7" s="767" t="s">
        <v>517</v>
      </c>
      <c r="D7" s="765" t="s">
        <v>375</v>
      </c>
      <c r="E7" s="445" t="s">
        <v>524</v>
      </c>
      <c r="F7" s="445" t="s">
        <v>526</v>
      </c>
      <c r="G7" s="446"/>
      <c r="H7" s="446"/>
      <c r="I7" s="446"/>
      <c r="J7" s="769" t="s">
        <v>518</v>
      </c>
    </row>
    <row r="8" spans="1:10" x14ac:dyDescent="0.2">
      <c r="A8" s="764"/>
      <c r="B8" s="766"/>
      <c r="C8" s="768"/>
      <c r="D8" s="766"/>
      <c r="E8" s="447" t="s">
        <v>525</v>
      </c>
      <c r="F8" s="447" t="s">
        <v>527</v>
      </c>
      <c r="G8" s="448"/>
      <c r="H8" s="448"/>
      <c r="I8" s="448"/>
      <c r="J8" s="770"/>
    </row>
    <row r="9" spans="1:10" ht="54" x14ac:dyDescent="0.2">
      <c r="A9" s="449" t="s">
        <v>519</v>
      </c>
      <c r="B9" s="314" t="s">
        <v>523</v>
      </c>
      <c r="C9" s="450">
        <v>1</v>
      </c>
      <c r="D9" s="451" t="s">
        <v>64</v>
      </c>
      <c r="E9" s="452">
        <v>6300</v>
      </c>
      <c r="F9" s="453">
        <v>13800</v>
      </c>
      <c r="G9" s="453"/>
      <c r="H9" s="451"/>
      <c r="I9" s="453"/>
      <c r="J9" s="454">
        <f>AVERAGE(E9:F9)</f>
        <v>10050</v>
      </c>
    </row>
  </sheetData>
  <mergeCells count="6">
    <mergeCell ref="A5:J5"/>
    <mergeCell ref="A7:A8"/>
    <mergeCell ref="B7:B8"/>
    <mergeCell ref="C7:C8"/>
    <mergeCell ref="D7:D8"/>
    <mergeCell ref="J7:J8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49AD-B335-4276-87DE-380A1538E12C}">
  <dimension ref="A1:F35"/>
  <sheetViews>
    <sheetView view="pageBreakPreview" topLeftCell="A13" zoomScale="110" zoomScaleNormal="100" zoomScaleSheetLayoutView="110" workbookViewId="0">
      <selection activeCell="M17" sqref="M17"/>
    </sheetView>
  </sheetViews>
  <sheetFormatPr defaultRowHeight="12.75" x14ac:dyDescent="0.2"/>
  <cols>
    <col min="1" max="1" width="30.85546875" customWidth="1"/>
    <col min="2" max="2" width="13.5703125" customWidth="1"/>
    <col min="3" max="3" width="13.85546875" customWidth="1"/>
    <col min="4" max="4" width="16.7109375" customWidth="1"/>
    <col min="5" max="5" width="23.85546875" customWidth="1"/>
  </cols>
  <sheetData>
    <row r="1" spans="1:5" ht="14.25" x14ac:dyDescent="0.2">
      <c r="A1" s="784" t="s">
        <v>575</v>
      </c>
      <c r="B1" s="784"/>
      <c r="C1" s="784"/>
      <c r="D1" s="784"/>
      <c r="E1" s="784"/>
    </row>
    <row r="2" spans="1:5" x14ac:dyDescent="0.2">
      <c r="A2" s="785" t="s">
        <v>574</v>
      </c>
      <c r="B2" s="786"/>
      <c r="C2" s="786"/>
      <c r="D2" s="786"/>
      <c r="E2" s="786"/>
    </row>
    <row r="3" spans="1:5" ht="13.5" x14ac:dyDescent="0.2">
      <c r="A3" s="289" t="s">
        <v>573</v>
      </c>
      <c r="B3" s="540"/>
      <c r="C3" s="540"/>
      <c r="D3" s="540"/>
      <c r="E3" s="540"/>
    </row>
    <row r="4" spans="1:5" x14ac:dyDescent="0.2">
      <c r="A4" s="772" t="s">
        <v>572</v>
      </c>
      <c r="B4" s="773"/>
      <c r="C4" s="773"/>
      <c r="D4" s="773"/>
      <c r="E4" s="773"/>
    </row>
    <row r="5" spans="1:5" x14ac:dyDescent="0.2">
      <c r="A5" s="774"/>
      <c r="B5" s="775"/>
      <c r="C5" s="775"/>
      <c r="D5" s="775"/>
      <c r="E5" s="776"/>
    </row>
    <row r="6" spans="1:5" ht="14.25" x14ac:dyDescent="0.2">
      <c r="A6" s="779" t="s">
        <v>516</v>
      </c>
      <c r="B6" s="781" t="s">
        <v>571</v>
      </c>
      <c r="C6" s="782"/>
      <c r="D6" s="783"/>
      <c r="E6" s="787" t="s">
        <v>570</v>
      </c>
    </row>
    <row r="7" spans="1:5" ht="14.25" x14ac:dyDescent="0.2">
      <c r="A7" s="780"/>
      <c r="B7" s="575" t="s">
        <v>569</v>
      </c>
      <c r="C7" s="575" t="s">
        <v>568</v>
      </c>
      <c r="D7" s="575" t="s">
        <v>567</v>
      </c>
      <c r="E7" s="787"/>
    </row>
    <row r="8" spans="1:5" ht="32.25" customHeight="1" x14ac:dyDescent="0.2">
      <c r="A8" s="570" t="s">
        <v>566</v>
      </c>
      <c r="B8" s="574">
        <v>3</v>
      </c>
      <c r="C8" s="574">
        <v>4</v>
      </c>
      <c r="D8" s="574">
        <v>5.5</v>
      </c>
      <c r="E8" s="573">
        <v>4</v>
      </c>
    </row>
    <row r="9" spans="1:5" ht="20.25" customHeight="1" x14ac:dyDescent="0.2">
      <c r="A9" s="570" t="s">
        <v>565</v>
      </c>
      <c r="B9" s="569">
        <v>0.8</v>
      </c>
      <c r="C9" s="569">
        <v>0.8</v>
      </c>
      <c r="D9" s="569">
        <v>1</v>
      </c>
      <c r="E9" s="568">
        <v>0.8</v>
      </c>
    </row>
    <row r="10" spans="1:5" ht="16.5" x14ac:dyDescent="0.2">
      <c r="A10" s="570" t="s">
        <v>564</v>
      </c>
      <c r="B10" s="569">
        <v>0.97</v>
      </c>
      <c r="C10" s="569">
        <v>1.27</v>
      </c>
      <c r="D10" s="569">
        <v>1.27</v>
      </c>
      <c r="E10" s="568">
        <v>0.97</v>
      </c>
    </row>
    <row r="11" spans="1:5" ht="23.25" customHeight="1" x14ac:dyDescent="0.2">
      <c r="A11" s="570" t="s">
        <v>563</v>
      </c>
      <c r="B11" s="569">
        <v>0.59</v>
      </c>
      <c r="C11" s="569">
        <v>1.23</v>
      </c>
      <c r="D11" s="569">
        <v>1.39</v>
      </c>
      <c r="E11" s="568">
        <v>0.59</v>
      </c>
    </row>
    <row r="12" spans="1:5" ht="16.5" x14ac:dyDescent="0.2">
      <c r="A12" s="570" t="s">
        <v>562</v>
      </c>
      <c r="B12" s="569">
        <v>6.16</v>
      </c>
      <c r="C12" s="569">
        <v>7.4</v>
      </c>
      <c r="D12" s="569">
        <v>8.9600000000000009</v>
      </c>
      <c r="E12" s="568">
        <v>7</v>
      </c>
    </row>
    <row r="13" spans="1:5" ht="31.5" customHeight="1" x14ac:dyDescent="0.2">
      <c r="A13" s="572" t="s">
        <v>561</v>
      </c>
      <c r="B13" s="571">
        <f>SUM(B14:B16)</f>
        <v>5.15</v>
      </c>
      <c r="C13" s="571">
        <f>SUM(C14:C16)</f>
        <v>6.65</v>
      </c>
      <c r="D13" s="571">
        <f>SUM(D14:D16)</f>
        <v>8.65</v>
      </c>
      <c r="E13" s="571">
        <f>SUM(E14:E16)</f>
        <v>6.15</v>
      </c>
    </row>
    <row r="14" spans="1:5" ht="16.5" x14ac:dyDescent="0.2">
      <c r="A14" s="570" t="s">
        <v>560</v>
      </c>
      <c r="B14" s="569">
        <v>3</v>
      </c>
      <c r="C14" s="569">
        <v>3</v>
      </c>
      <c r="D14" s="569">
        <v>3</v>
      </c>
      <c r="E14" s="568">
        <v>3</v>
      </c>
    </row>
    <row r="15" spans="1:5" ht="16.5" x14ac:dyDescent="0.2">
      <c r="A15" s="570" t="s">
        <v>559</v>
      </c>
      <c r="B15" s="569">
        <v>0.65</v>
      </c>
      <c r="C15" s="569">
        <v>0.65</v>
      </c>
      <c r="D15" s="569">
        <v>0.65</v>
      </c>
      <c r="E15" s="568">
        <v>0.65</v>
      </c>
    </row>
    <row r="16" spans="1:5" ht="16.5" x14ac:dyDescent="0.2">
      <c r="A16" s="570" t="s">
        <v>558</v>
      </c>
      <c r="B16" s="569">
        <v>1.5</v>
      </c>
      <c r="C16" s="569">
        <v>3</v>
      </c>
      <c r="D16" s="569">
        <v>5</v>
      </c>
      <c r="E16" s="568">
        <v>2.5</v>
      </c>
    </row>
    <row r="17" spans="1:6" ht="14.25" x14ac:dyDescent="0.2">
      <c r="A17" s="567" t="s">
        <v>9</v>
      </c>
      <c r="B17" s="566"/>
      <c r="C17" s="566"/>
      <c r="D17" s="566"/>
      <c r="E17" s="566">
        <f>ROUND((((((1+E8/100+E9/100+E10/100)*(1+E11/100)*(1+E12/100))/(1-E13/100))-1)*100),2)</f>
        <v>21.3</v>
      </c>
    </row>
    <row r="18" spans="1:6" ht="16.5" x14ac:dyDescent="0.3">
      <c r="A18" s="565"/>
      <c r="B18" s="563"/>
      <c r="C18" s="563"/>
      <c r="D18" s="563"/>
      <c r="E18" s="561"/>
    </row>
    <row r="19" spans="1:6" ht="16.5" x14ac:dyDescent="0.3">
      <c r="A19" s="562" t="s">
        <v>557</v>
      </c>
      <c r="B19" s="576"/>
      <c r="C19" s="576"/>
      <c r="D19" s="576"/>
      <c r="E19" s="576"/>
      <c r="F19" s="576"/>
    </row>
    <row r="20" spans="1:6" ht="16.5" x14ac:dyDescent="0.3">
      <c r="A20" s="565"/>
      <c r="B20" s="563"/>
      <c r="C20" s="563"/>
      <c r="D20" s="563"/>
      <c r="E20" s="561"/>
      <c r="F20" s="577"/>
    </row>
    <row r="21" spans="1:6" ht="16.5" x14ac:dyDescent="0.3">
      <c r="A21" s="788" t="s">
        <v>556</v>
      </c>
      <c r="B21" s="789"/>
      <c r="C21" s="789"/>
      <c r="D21" s="789"/>
      <c r="E21" s="561"/>
    </row>
    <row r="22" spans="1:6" ht="16.5" x14ac:dyDescent="0.3">
      <c r="A22" s="565"/>
      <c r="B22" s="563"/>
      <c r="C22" s="563"/>
      <c r="D22" s="563"/>
      <c r="E22" s="561"/>
    </row>
    <row r="23" spans="1:6" ht="16.5" x14ac:dyDescent="0.3">
      <c r="A23" s="565"/>
      <c r="B23" s="563"/>
      <c r="C23" s="563"/>
      <c r="D23" s="563"/>
      <c r="E23" s="561"/>
    </row>
    <row r="24" spans="1:6" ht="16.5" x14ac:dyDescent="0.3">
      <c r="A24" s="565"/>
      <c r="B24" s="563"/>
      <c r="C24" s="563"/>
      <c r="D24" s="563"/>
      <c r="E24" s="561"/>
    </row>
    <row r="25" spans="1:6" ht="16.5" x14ac:dyDescent="0.3">
      <c r="A25" s="565"/>
      <c r="B25" s="563"/>
      <c r="C25" s="563"/>
      <c r="D25" s="563"/>
      <c r="E25" s="561"/>
    </row>
    <row r="26" spans="1:6" ht="16.5" x14ac:dyDescent="0.3">
      <c r="A26" s="565"/>
      <c r="B26" s="563"/>
      <c r="C26" s="563"/>
      <c r="D26" s="563"/>
      <c r="E26" s="561"/>
    </row>
    <row r="27" spans="1:6" ht="16.5" x14ac:dyDescent="0.3">
      <c r="A27" s="564" t="s">
        <v>555</v>
      </c>
      <c r="B27" s="563"/>
      <c r="C27" s="563"/>
      <c r="D27" s="563"/>
      <c r="E27" s="561"/>
    </row>
    <row r="28" spans="1:6" ht="16.5" x14ac:dyDescent="0.3">
      <c r="A28" s="777" t="s">
        <v>554</v>
      </c>
      <c r="B28" s="778"/>
      <c r="C28" s="778"/>
      <c r="D28" s="778"/>
      <c r="E28" s="561"/>
    </row>
    <row r="29" spans="1:6" ht="16.5" x14ac:dyDescent="0.3">
      <c r="A29" s="777" t="s">
        <v>553</v>
      </c>
      <c r="B29" s="778"/>
      <c r="C29" s="778"/>
      <c r="D29" s="778"/>
      <c r="E29" s="561"/>
    </row>
    <row r="30" spans="1:6" ht="16.5" x14ac:dyDescent="0.3">
      <c r="A30" s="777" t="s">
        <v>552</v>
      </c>
      <c r="B30" s="778"/>
      <c r="C30" s="778"/>
      <c r="D30" s="778"/>
      <c r="E30" s="561"/>
    </row>
    <row r="31" spans="1:6" ht="16.5" x14ac:dyDescent="0.3">
      <c r="A31" s="777" t="s">
        <v>551</v>
      </c>
      <c r="B31" s="778"/>
      <c r="C31" s="778"/>
      <c r="D31" s="778"/>
      <c r="E31" s="561"/>
    </row>
    <row r="32" spans="1:6" ht="16.5" x14ac:dyDescent="0.3">
      <c r="A32" s="777" t="s">
        <v>550</v>
      </c>
      <c r="B32" s="778"/>
      <c r="C32" s="778"/>
      <c r="D32" s="778"/>
      <c r="E32" s="561"/>
    </row>
    <row r="33" spans="1:5" x14ac:dyDescent="0.2">
      <c r="A33" s="771"/>
      <c r="B33" s="771"/>
      <c r="C33" s="771"/>
      <c r="D33" s="771"/>
      <c r="E33" s="771"/>
    </row>
    <row r="34" spans="1:5" x14ac:dyDescent="0.2">
      <c r="A34" s="771"/>
      <c r="B34" s="771"/>
      <c r="C34" s="771"/>
      <c r="D34" s="771"/>
      <c r="E34" s="771"/>
    </row>
    <row r="35" spans="1:5" ht="42.75" customHeight="1" x14ac:dyDescent="0.2">
      <c r="A35" s="771"/>
      <c r="B35" s="771"/>
      <c r="C35" s="771"/>
      <c r="D35" s="771"/>
      <c r="E35" s="771"/>
    </row>
  </sheetData>
  <protectedRanges>
    <protectedRange sqref="E8:E12 E14:E16" name="Intervalo1_2"/>
  </protectedRanges>
  <mergeCells count="14">
    <mergeCell ref="A1:E1"/>
    <mergeCell ref="A2:E2"/>
    <mergeCell ref="E6:E7"/>
    <mergeCell ref="A21:D21"/>
    <mergeCell ref="A28:D28"/>
    <mergeCell ref="A33:E35"/>
    <mergeCell ref="A4:E4"/>
    <mergeCell ref="A5:E5"/>
    <mergeCell ref="A29:D29"/>
    <mergeCell ref="A30:D30"/>
    <mergeCell ref="A31:D31"/>
    <mergeCell ref="A32:D32"/>
    <mergeCell ref="A6:A7"/>
    <mergeCell ref="B6:D6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 ORÇAM.</vt:lpstr>
      <vt:lpstr>CRONOGRAMA</vt:lpstr>
      <vt:lpstr>MEMORIA CALC.</vt:lpstr>
      <vt:lpstr>CPU</vt:lpstr>
      <vt:lpstr>COTAÇÃO</vt:lpstr>
      <vt:lpstr>BDI</vt:lpstr>
      <vt:lpstr>BDI!Area_de_impressao</vt:lpstr>
      <vt:lpstr>CPU!Area_de_impressao</vt:lpstr>
      <vt:lpstr>CRONOGRAMA!Area_de_impressao</vt:lpstr>
      <vt:lpstr>'MEMORIA CALC.'!Area_de_impressao</vt:lpstr>
      <vt:lpstr>'PLANILHA ORÇAM.'!Area_de_impressao</vt:lpstr>
      <vt:lpstr>CPU!Titulos_de_impressao</vt:lpstr>
      <vt:lpstr>'MEMORIA CALC.'!Titulos_de_impressao</vt:lpstr>
      <vt:lpstr>'PLANILHA ORÇAM.'!Titulos_de_impressao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Pichau</dc:creator>
  <cp:lastModifiedBy>Engenharia_01</cp:lastModifiedBy>
  <cp:lastPrinted>2020-11-26T15:05:44Z</cp:lastPrinted>
  <dcterms:created xsi:type="dcterms:W3CDTF">2020-11-16T18:50:41Z</dcterms:created>
  <dcterms:modified xsi:type="dcterms:W3CDTF">2021-02-23T19:14:36Z</dcterms:modified>
</cp:coreProperties>
</file>